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tà Futura\Desktop\"/>
    </mc:Choice>
  </mc:AlternateContent>
  <xr:revisionPtr revIDLastSave="0" documentId="8_{E2DD8F06-711E-4CF6-BEB4-1744BAAC8AEF}" xr6:coauthVersionLast="47" xr6:coauthVersionMax="47" xr10:uidLastSave="{00000000-0000-0000-0000-000000000000}"/>
  <bookViews>
    <workbookView xWindow="-120" yWindow="-120" windowWidth="29040" windowHeight="15840" xr2:uid="{8E28139D-6B54-4F1E-A9A8-F27A5714EA23}"/>
  </bookViews>
  <sheets>
    <sheet name="Tasse 2020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79" i="1"/>
  <c r="B33" i="1"/>
  <c r="B24" i="1"/>
  <c r="B23" i="1"/>
  <c r="B22" i="1"/>
  <c r="B21" i="1"/>
  <c r="C14" i="1"/>
  <c r="B25" i="1" l="1"/>
  <c r="B15" i="1" l="1"/>
  <c r="A34" i="1" l="1"/>
  <c r="B34" i="1" s="1"/>
  <c r="I33" i="1"/>
  <c r="E33" i="1" s="1"/>
  <c r="D33" i="1"/>
  <c r="D26" i="1"/>
  <c r="C26" i="1"/>
  <c r="B26" i="1"/>
  <c r="D21" i="1"/>
  <c r="I7" i="1"/>
  <c r="I6" i="1"/>
  <c r="B6" i="1"/>
  <c r="E21" i="1" s="1"/>
  <c r="I5" i="1"/>
  <c r="I34" i="1" l="1"/>
  <c r="E34" i="1" s="1"/>
  <c r="B11" i="1"/>
  <c r="B14" i="1" s="1"/>
  <c r="C33" i="1"/>
  <c r="C34" i="1"/>
  <c r="A35" i="1"/>
  <c r="B35" i="1" s="1"/>
  <c r="C21" i="1"/>
  <c r="D34" i="1"/>
  <c r="B18" i="1" l="1"/>
  <c r="D35" i="1"/>
  <c r="A36" i="1"/>
  <c r="B36" i="1" s="1"/>
  <c r="I35" i="1"/>
  <c r="E35" i="1" s="1"/>
  <c r="B16" i="1" l="1"/>
  <c r="B17" i="1"/>
  <c r="I36" i="1"/>
  <c r="E36" i="1" s="1"/>
  <c r="D36" i="1"/>
  <c r="A37" i="1"/>
  <c r="B37" i="1" s="1"/>
  <c r="C35" i="1"/>
  <c r="D37" i="1" l="1"/>
  <c r="A38" i="1"/>
  <c r="B38" i="1" s="1"/>
  <c r="I37" i="1"/>
  <c r="E37" i="1" s="1"/>
  <c r="C36" i="1"/>
  <c r="I38" i="1" l="1"/>
  <c r="E38" i="1" s="1"/>
  <c r="D38" i="1"/>
  <c r="A39" i="1"/>
  <c r="B39" i="1" s="1"/>
  <c r="C38" i="1"/>
  <c r="C37" i="1"/>
  <c r="D39" i="1" l="1"/>
  <c r="A40" i="1"/>
  <c r="B40" i="1" s="1"/>
  <c r="I39" i="1"/>
  <c r="E39" i="1" s="1"/>
  <c r="I40" i="1" l="1"/>
  <c r="E40" i="1" s="1"/>
  <c r="D40" i="1"/>
  <c r="A41" i="1"/>
  <c r="B41" i="1" s="1"/>
  <c r="C39" i="1"/>
  <c r="C40" i="1" l="1"/>
  <c r="D41" i="1"/>
  <c r="A42" i="1"/>
  <c r="B42" i="1" s="1"/>
  <c r="I41" i="1"/>
  <c r="E41" i="1" s="1"/>
  <c r="C41" i="1" l="1"/>
  <c r="I42" i="1"/>
  <c r="E42" i="1" s="1"/>
  <c r="D42" i="1"/>
  <c r="A43" i="1"/>
  <c r="B43" i="1" s="1"/>
  <c r="C42" i="1" l="1"/>
  <c r="D43" i="1"/>
  <c r="A44" i="1"/>
  <c r="B44" i="1" s="1"/>
  <c r="I43" i="1"/>
  <c r="E43" i="1" s="1"/>
  <c r="C43" i="1" l="1"/>
  <c r="I44" i="1"/>
  <c r="E44" i="1" s="1"/>
  <c r="D44" i="1"/>
  <c r="A45" i="1"/>
  <c r="B45" i="1" s="1"/>
  <c r="C44" i="1" l="1"/>
  <c r="D45" i="1"/>
  <c r="A46" i="1"/>
  <c r="B46" i="1" s="1"/>
  <c r="I45" i="1"/>
  <c r="E45" i="1" s="1"/>
  <c r="C45" i="1" l="1"/>
  <c r="I46" i="1"/>
  <c r="E46" i="1" s="1"/>
  <c r="D46" i="1"/>
  <c r="A47" i="1"/>
  <c r="B47" i="1" s="1"/>
  <c r="C46" i="1" l="1"/>
  <c r="D47" i="1"/>
  <c r="A48" i="1"/>
  <c r="B48" i="1" s="1"/>
  <c r="I47" i="1"/>
  <c r="E47" i="1" s="1"/>
  <c r="C47" i="1" l="1"/>
  <c r="I48" i="1"/>
  <c r="E48" i="1" s="1"/>
  <c r="D48" i="1"/>
  <c r="A49" i="1"/>
  <c r="B49" i="1" s="1"/>
  <c r="C48" i="1" l="1"/>
  <c r="D49" i="1"/>
  <c r="A50" i="1"/>
  <c r="B50" i="1" s="1"/>
  <c r="I49" i="1"/>
  <c r="E49" i="1" s="1"/>
  <c r="I50" i="1" l="1"/>
  <c r="E50" i="1" s="1"/>
  <c r="D50" i="1"/>
  <c r="A51" i="1"/>
  <c r="B51" i="1" s="1"/>
  <c r="C49" i="1"/>
  <c r="C50" i="1" l="1"/>
  <c r="D51" i="1"/>
  <c r="A52" i="1"/>
  <c r="B52" i="1" s="1"/>
  <c r="I51" i="1"/>
  <c r="E51" i="1" s="1"/>
  <c r="C51" i="1" l="1"/>
  <c r="I52" i="1"/>
  <c r="E52" i="1" s="1"/>
  <c r="D52" i="1"/>
  <c r="A53" i="1"/>
  <c r="B53" i="1" s="1"/>
  <c r="C52" i="1"/>
  <c r="D53" i="1" l="1"/>
  <c r="A54" i="1"/>
  <c r="B54" i="1" s="1"/>
  <c r="I53" i="1"/>
  <c r="E53" i="1" s="1"/>
  <c r="C53" i="1" l="1"/>
  <c r="I54" i="1"/>
  <c r="E54" i="1" s="1"/>
  <c r="D54" i="1"/>
  <c r="A55" i="1"/>
  <c r="B55" i="1" s="1"/>
  <c r="C54" i="1"/>
  <c r="D55" i="1" l="1"/>
  <c r="A56" i="1"/>
  <c r="B56" i="1" s="1"/>
  <c r="I55" i="1"/>
  <c r="E55" i="1" s="1"/>
  <c r="C55" i="1" l="1"/>
  <c r="I56" i="1"/>
  <c r="E56" i="1" s="1"/>
  <c r="D56" i="1"/>
  <c r="A57" i="1"/>
  <c r="B57" i="1" s="1"/>
  <c r="C56" i="1"/>
  <c r="D57" i="1" l="1"/>
  <c r="A58" i="1"/>
  <c r="B58" i="1" s="1"/>
  <c r="I57" i="1"/>
  <c r="E57" i="1" s="1"/>
  <c r="C57" i="1" l="1"/>
  <c r="I58" i="1"/>
  <c r="E58" i="1" s="1"/>
  <c r="D58" i="1"/>
  <c r="A59" i="1"/>
  <c r="B59" i="1" s="1"/>
  <c r="C58" i="1"/>
  <c r="D59" i="1" l="1"/>
  <c r="A60" i="1"/>
  <c r="B60" i="1" s="1"/>
  <c r="I59" i="1"/>
  <c r="E59" i="1" s="1"/>
  <c r="C59" i="1" l="1"/>
  <c r="I60" i="1"/>
  <c r="E60" i="1" s="1"/>
  <c r="D60" i="1"/>
  <c r="A61" i="1"/>
  <c r="B61" i="1" s="1"/>
  <c r="C60" i="1" l="1"/>
  <c r="D61" i="1"/>
  <c r="A62" i="1"/>
  <c r="B62" i="1" s="1"/>
  <c r="I61" i="1"/>
  <c r="E61" i="1" s="1"/>
  <c r="C61" i="1" l="1"/>
  <c r="I62" i="1"/>
  <c r="E62" i="1" s="1"/>
  <c r="D62" i="1"/>
  <c r="A63" i="1"/>
  <c r="B63" i="1" s="1"/>
  <c r="D63" i="1" l="1"/>
  <c r="A64" i="1"/>
  <c r="I63" i="1"/>
  <c r="E63" i="1" s="1"/>
  <c r="C62" i="1"/>
  <c r="B64" i="1" l="1"/>
  <c r="C63" i="1"/>
  <c r="I64" i="1"/>
  <c r="E64" i="1" s="1"/>
  <c r="A65" i="1"/>
  <c r="C64" i="1" l="1"/>
  <c r="A66" i="1"/>
  <c r="I65" i="1"/>
  <c r="E65" i="1" s="1"/>
  <c r="D64" i="1"/>
  <c r="B65" i="1" l="1"/>
  <c r="C65" i="1"/>
  <c r="I66" i="1"/>
  <c r="E66" i="1" s="1"/>
  <c r="A67" i="1"/>
  <c r="D65" i="1"/>
  <c r="B66" i="1" l="1"/>
  <c r="A68" i="1"/>
  <c r="I67" i="1"/>
  <c r="E67" i="1" s="1"/>
  <c r="C66" i="1"/>
  <c r="D66" i="1"/>
  <c r="B67" i="1" l="1"/>
  <c r="D67" i="1"/>
  <c r="I68" i="1"/>
  <c r="E68" i="1" s="1"/>
  <c r="A69" i="1"/>
  <c r="C67" i="1"/>
  <c r="B68" i="1" l="1"/>
  <c r="C68" i="1"/>
  <c r="A70" i="1"/>
  <c r="I69" i="1"/>
  <c r="E69" i="1" s="1"/>
  <c r="D68" i="1"/>
  <c r="B69" i="1" l="1"/>
  <c r="I70" i="1"/>
  <c r="E70" i="1" s="1"/>
  <c r="A71" i="1"/>
  <c r="D69" i="1"/>
  <c r="C69" i="1"/>
  <c r="B70" i="1" l="1"/>
  <c r="C70" i="1"/>
  <c r="A72" i="1"/>
  <c r="I71" i="1"/>
  <c r="E71" i="1" s="1"/>
  <c r="D70" i="1"/>
  <c r="B71" i="1" l="1"/>
  <c r="I72" i="1"/>
  <c r="E72" i="1" s="1"/>
  <c r="A73" i="1"/>
  <c r="C72" i="1"/>
  <c r="D71" i="1"/>
  <c r="C71" i="1"/>
  <c r="B72" i="1" l="1"/>
  <c r="A74" i="1"/>
  <c r="I73" i="1"/>
  <c r="E73" i="1" s="1"/>
  <c r="D72" i="1"/>
  <c r="B73" i="1" l="1"/>
  <c r="C73" i="1"/>
  <c r="I74" i="1"/>
  <c r="E74" i="1" s="1"/>
  <c r="A75" i="1"/>
  <c r="D73" i="1"/>
  <c r="B74" i="1" l="1"/>
  <c r="C74" i="1"/>
  <c r="D74" i="1"/>
  <c r="A76" i="1"/>
  <c r="I75" i="1"/>
  <c r="E75" i="1" s="1"/>
  <c r="B75" i="1" l="1"/>
  <c r="D75" i="1"/>
  <c r="C75" i="1"/>
  <c r="I76" i="1"/>
  <c r="E76" i="1" s="1"/>
  <c r="D76" i="1"/>
  <c r="A77" i="1"/>
  <c r="B76" i="1" l="1"/>
  <c r="C76" i="1"/>
  <c r="A78" i="1"/>
  <c r="I77" i="1"/>
  <c r="E77" i="1" s="1"/>
  <c r="B77" i="1" l="1"/>
  <c r="C77" i="1"/>
  <c r="I78" i="1"/>
  <c r="E78" i="1" s="1"/>
  <c r="D77" i="1"/>
  <c r="B78" i="1" l="1"/>
  <c r="C78" i="1"/>
  <c r="D78" i="1"/>
</calcChain>
</file>

<file path=xl/sharedStrings.xml><?xml version="1.0" encoding="utf-8"?>
<sst xmlns="http://schemas.openxmlformats.org/spreadsheetml/2006/main" count="47" uniqueCount="33">
  <si>
    <t>ISEEDSU</t>
  </si>
  <si>
    <t>Laurea Triennale</t>
  </si>
  <si>
    <t>F(ISEEDSU)</t>
  </si>
  <si>
    <t>Laurea Magistrale Biennale</t>
  </si>
  <si>
    <t>Laurea Magistrale a Ciclo Unico</t>
  </si>
  <si>
    <t>CDL</t>
  </si>
  <si>
    <t>Anno di iscrizione</t>
  </si>
  <si>
    <t>CFU (nell'anno solare)</t>
  </si>
  <si>
    <t>Fascia di Appartenenza</t>
  </si>
  <si>
    <t>TARIFFA MENSA</t>
  </si>
  <si>
    <t>CA</t>
  </si>
  <si>
    <t>Con requisiti di CFU</t>
  </si>
  <si>
    <t>Senza requisiti di CFU</t>
  </si>
  <si>
    <t>A</t>
  </si>
  <si>
    <t>B</t>
  </si>
  <si>
    <t>C</t>
  </si>
  <si>
    <t>D</t>
  </si>
  <si>
    <t>ISEEDSU &gt; 30000</t>
  </si>
  <si>
    <t>1 F.C.</t>
  </si>
  <si>
    <t>Oltre il 1 F.C.</t>
  </si>
  <si>
    <t>Studenti in corso e primo anno fuori corso</t>
  </si>
  <si>
    <t>Studenti oltre il primo anno fuori corso</t>
  </si>
  <si>
    <t>46000 € e oltre</t>
  </si>
  <si>
    <t>TDSU</t>
  </si>
  <si>
    <t>III RATA (1/3 CA)</t>
  </si>
  <si>
    <t>22000 &lt; ISEEDSU &lt;= 24000</t>
  </si>
  <si>
    <t>24000 &lt; ISEEDSU &lt;= 26000</t>
  </si>
  <si>
    <t>26000 &lt; ISEEDSU &lt;= 28000</t>
  </si>
  <si>
    <t>28000 &lt; ISEEDSU &lt;= 30000</t>
  </si>
  <si>
    <t>II RATA (TDSU + 1/3 CA)</t>
  </si>
  <si>
    <t>IV RATA (1/3 CA)</t>
  </si>
  <si>
    <t>CALCOLATORE TASSE - UNIVERSITÀ FUTURA</t>
  </si>
  <si>
    <t>ISEEDSU &lt;= 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</si>
</sst>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 (Body)"/>
    </font>
    <font>
      <sz val="11"/>
      <color theme="1"/>
      <name val="Calibri (Body)"/>
    </font>
    <font>
      <sz val="11"/>
      <color theme="0"/>
      <name val="Calibri (Body)"/>
    </font>
    <font>
      <b/>
      <sz val="11"/>
      <color theme="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A1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64" fontId="4" fillId="4" borderId="2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BA11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5</xdr:row>
      <xdr:rowOff>133350</xdr:rowOff>
    </xdr:from>
    <xdr:to>
      <xdr:col>8</xdr:col>
      <xdr:colOff>98425</xdr:colOff>
      <xdr:row>21</xdr:row>
      <xdr:rowOff>187325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80400B6-D689-4D5C-B8EB-A104CE3066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" t="10816" r="5390" b="6406"/>
        <a:stretch/>
      </xdr:blipFill>
      <xdr:spPr>
        <a:xfrm>
          <a:off x="5264150" y="1066800"/>
          <a:ext cx="5921375" cy="3092450"/>
        </a:xfrm>
        <a:prstGeom prst="rect">
          <a:avLst/>
        </a:prstGeom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0BE6-3B58-4059-81C0-2E3F21333BBF}">
  <sheetPr>
    <pageSetUpPr fitToPage="1"/>
  </sheetPr>
  <dimension ref="A1:I79"/>
  <sheetViews>
    <sheetView tabSelected="1" zoomScaleNormal="100" workbookViewId="0">
      <selection activeCell="B9" sqref="B9"/>
    </sheetView>
  </sheetViews>
  <sheetFormatPr defaultColWidth="9.140625" defaultRowHeight="14.25"/>
  <cols>
    <col min="1" max="1" width="26.140625" style="1" bestFit="1" customWidth="1"/>
    <col min="2" max="2" width="29.28515625" style="1" customWidth="1"/>
    <col min="3" max="3" width="22.85546875" style="1" customWidth="1"/>
    <col min="4" max="4" width="18.85546875" style="1" customWidth="1"/>
    <col min="5" max="5" width="21.140625" style="1" customWidth="1"/>
    <col min="6" max="7" width="9.140625" style="1"/>
    <col min="8" max="8" width="29.7109375" style="1" customWidth="1"/>
    <col min="9" max="9" width="38.42578125" style="1" customWidth="1"/>
    <col min="10" max="16384" width="9.140625" style="1"/>
  </cols>
  <sheetData>
    <row r="1" spans="1:9">
      <c r="A1" s="19" t="s">
        <v>31</v>
      </c>
      <c r="B1" s="20"/>
      <c r="C1" s="20"/>
      <c r="D1" s="20"/>
      <c r="E1" s="21"/>
    </row>
    <row r="2" spans="1:9">
      <c r="A2" s="22"/>
      <c r="B2" s="23"/>
      <c r="C2" s="23"/>
      <c r="D2" s="23"/>
      <c r="E2" s="24"/>
      <c r="G2" s="32"/>
      <c r="H2" s="32"/>
      <c r="I2" s="32"/>
    </row>
    <row r="3" spans="1:9" ht="15" thickBot="1">
      <c r="A3" s="25"/>
      <c r="B3" s="26"/>
      <c r="C3" s="26"/>
      <c r="D3" s="26"/>
      <c r="E3" s="27"/>
      <c r="G3" s="32"/>
      <c r="H3" s="32"/>
      <c r="I3" s="32"/>
    </row>
    <row r="4" spans="1:9" s="3" customFormat="1" ht="15">
      <c r="A4" s="2"/>
      <c r="B4" s="2"/>
      <c r="C4" s="2"/>
      <c r="D4" s="2"/>
      <c r="E4" s="2"/>
      <c r="G4" s="33"/>
      <c r="H4" s="33"/>
      <c r="I4" s="33"/>
    </row>
    <row r="5" spans="1:9" ht="15">
      <c r="A5" s="4" t="s">
        <v>0</v>
      </c>
      <c r="B5" s="5"/>
      <c r="G5" s="32"/>
      <c r="H5" s="32" t="s">
        <v>1</v>
      </c>
      <c r="I5" s="32" t="str">
        <f>IF(B9=1,B20,IF(B9=2,IF(B10&gt;=10,B20,C20),IF(OR(B9=3,B9=H28),IF(B10&lt;25,C20,B20),IF(B9=H29,IF(B10&lt;25,E20,D20),"Falso"))))</f>
        <v>Falso</v>
      </c>
    </row>
    <row r="6" spans="1:9" ht="15">
      <c r="A6" s="34" t="s">
        <v>2</v>
      </c>
      <c r="B6" s="36">
        <f>230+602.70202*(2.718281^(0.000032*B5)-1)</f>
        <v>230</v>
      </c>
      <c r="C6" s="32"/>
      <c r="G6" s="32"/>
      <c r="H6" s="32" t="s">
        <v>3</v>
      </c>
      <c r="I6" s="32" t="str">
        <f>IF(B9=1,B20,IF(B9=2,IF(B10&gt;=10,B20,C20),IF(B9=H28,IF(B10&lt;25,C20,B20),IF(B9=H29,IF(B10&lt;25,E20,D20),"Falso"))))</f>
        <v>Falso</v>
      </c>
    </row>
    <row r="7" spans="1:9">
      <c r="A7" s="6"/>
      <c r="G7" s="32"/>
      <c r="H7" s="32" t="s">
        <v>4</v>
      </c>
      <c r="I7" s="32" t="str">
        <f>IF(B9=1,B20,IF(B9=2,IF(B10&gt;=10,B20,C20),IF(OR(B9=3,B9=4,B9=5,B9=H28),IF(B10&lt;25,C20,B20),IF(B9=H29,IF(B10&lt;25,E20,D20),"Falso"))))</f>
        <v>Falso</v>
      </c>
    </row>
    <row r="8" spans="1:9" ht="15">
      <c r="A8" s="4" t="s">
        <v>5</v>
      </c>
      <c r="B8" s="7"/>
      <c r="G8" s="32"/>
      <c r="H8" s="32"/>
      <c r="I8" s="32"/>
    </row>
    <row r="9" spans="1:9" ht="15">
      <c r="A9" s="4" t="s">
        <v>6</v>
      </c>
      <c r="B9" s="7"/>
      <c r="G9" s="32"/>
      <c r="H9" s="32"/>
      <c r="I9" s="32"/>
    </row>
    <row r="10" spans="1:9" ht="15">
      <c r="A10" s="4" t="s">
        <v>7</v>
      </c>
      <c r="B10" s="7"/>
      <c r="G10" s="32"/>
      <c r="H10" s="32"/>
      <c r="I10" s="32"/>
    </row>
    <row r="11" spans="1:9" ht="15">
      <c r="A11" s="4" t="s">
        <v>8</v>
      </c>
      <c r="B11" s="8" t="str">
        <f>IF(B8=H5,I5,IF(B8=H6,I6,I7))</f>
        <v>Falso</v>
      </c>
      <c r="G11" s="32"/>
      <c r="H11" s="32"/>
      <c r="I11" s="32"/>
    </row>
    <row r="12" spans="1:9" ht="15">
      <c r="A12" s="9"/>
      <c r="G12" s="32"/>
      <c r="H12" s="32"/>
      <c r="I12" s="32"/>
    </row>
    <row r="13" spans="1:9" ht="15">
      <c r="A13" s="9"/>
      <c r="C13" s="10" t="s">
        <v>9</v>
      </c>
      <c r="G13" s="32"/>
      <c r="H13" s="32"/>
      <c r="I13" s="32"/>
    </row>
    <row r="14" spans="1:9" ht="15">
      <c r="A14" s="11" t="s">
        <v>10</v>
      </c>
      <c r="B14" s="12" t="b">
        <f>IF(B11=E20,E21,IF(B11=D20,IF(B5&gt;30000,D26,D21),IF(B11=C20,IF(B5&gt;30000,C26,C21),IF(B11=B20,IF(B5&lt;=20000,B21,IF(AND(B5&gt;20000,B5&lt;=22000),#REF!,IF(AND(B5&gt;22000,B5&lt;=24000),B22,IF(AND(B5&gt;24000,B5&lt;=26000),B23,IF(AND(B5&gt;26000,B5&lt;=28000),B24,IF(AND(B5&gt;28000,B5&lt;=30000),B25,B26))))))))))</f>
        <v>0</v>
      </c>
      <c r="C14" s="13">
        <f>IF(B5&lt;=6000,1.7,IF(B5&lt;=10000,2.4,IF(B5&lt;=16000,3,IF(B5&lt;=23626.32,3.7,4.4))))</f>
        <v>1.7</v>
      </c>
      <c r="G14" s="32"/>
      <c r="H14" s="32"/>
      <c r="I14" s="32"/>
    </row>
    <row r="15" spans="1:9" ht="15">
      <c r="A15" s="11" t="s">
        <v>23</v>
      </c>
      <c r="B15" s="14">
        <f>B28</f>
        <v>130</v>
      </c>
      <c r="C15" s="15"/>
      <c r="G15" s="32"/>
      <c r="H15" s="32"/>
      <c r="I15" s="32"/>
    </row>
    <row r="16" spans="1:9" ht="15">
      <c r="A16" s="10" t="s">
        <v>29</v>
      </c>
      <c r="B16" s="14">
        <f>B28+B14/3</f>
        <v>130</v>
      </c>
      <c r="G16" s="32"/>
      <c r="H16" s="32"/>
      <c r="I16" s="32"/>
    </row>
    <row r="17" spans="1:9" ht="15">
      <c r="A17" s="10" t="s">
        <v>24</v>
      </c>
      <c r="B17" s="14">
        <f>B14/3</f>
        <v>0</v>
      </c>
      <c r="G17" s="32"/>
      <c r="H17" s="32"/>
      <c r="I17" s="32"/>
    </row>
    <row r="18" spans="1:9" ht="15">
      <c r="A18" s="10" t="s">
        <v>30</v>
      </c>
      <c r="B18" s="14">
        <f>B14/3</f>
        <v>0</v>
      </c>
      <c r="G18" s="32"/>
      <c r="H18" s="32"/>
      <c r="I18" s="32"/>
    </row>
    <row r="19" spans="1:9" ht="15">
      <c r="A19" s="36"/>
      <c r="B19" s="34" t="s">
        <v>11</v>
      </c>
      <c r="C19" s="34" t="s">
        <v>12</v>
      </c>
      <c r="D19" s="34" t="s">
        <v>11</v>
      </c>
      <c r="E19" s="34" t="s">
        <v>12</v>
      </c>
      <c r="F19" s="32"/>
      <c r="G19" s="32"/>
      <c r="H19" s="32"/>
      <c r="I19" s="32"/>
    </row>
    <row r="20" spans="1:9" ht="15">
      <c r="A20" s="34" t="s">
        <v>0</v>
      </c>
      <c r="B20" s="34" t="s">
        <v>13</v>
      </c>
      <c r="C20" s="34" t="s">
        <v>14</v>
      </c>
      <c r="D20" s="34" t="s">
        <v>15</v>
      </c>
      <c r="E20" s="34" t="s">
        <v>16</v>
      </c>
      <c r="F20" s="32"/>
      <c r="G20" s="32"/>
      <c r="H20" s="32"/>
      <c r="I20" s="32"/>
    </row>
    <row r="21" spans="1:9" ht="15" customHeight="1">
      <c r="A21" s="36" t="s">
        <v>32</v>
      </c>
      <c r="B21" s="36">
        <f>IF(B5&lt;=22000,0,"Falso")</f>
        <v>0</v>
      </c>
      <c r="C21" s="37">
        <f>IF(B5&lt;=30000,B6,"Falso")</f>
        <v>230</v>
      </c>
      <c r="D21" s="37">
        <f>IF(B5&lt;=30000,MAX(200,IF(B5&lt;=30000,0.072*(B5-13000),)),"Falso")</f>
        <v>200</v>
      </c>
      <c r="E21" s="37">
        <f>MIN(2250,1.07*B6)</f>
        <v>246.10000000000002</v>
      </c>
      <c r="F21" s="32"/>
      <c r="G21" s="32"/>
      <c r="H21" s="32"/>
      <c r="I21" s="32"/>
    </row>
    <row r="22" spans="1:9" ht="15.75" customHeight="1">
      <c r="A22" s="36" t="s">
        <v>25</v>
      </c>
      <c r="B22" s="36" t="str">
        <f>IF(AND(B5&gt;22000,B5&lt;=24000),0.2*0.07*(B5-13000),"Falso")</f>
        <v>Falso</v>
      </c>
      <c r="C22" s="37"/>
      <c r="D22" s="37"/>
      <c r="E22" s="37"/>
      <c r="F22" s="32"/>
      <c r="G22" s="32"/>
      <c r="H22" s="32"/>
      <c r="I22" s="32"/>
    </row>
    <row r="23" spans="1:9" ht="15.75" customHeight="1">
      <c r="A23" s="36" t="s">
        <v>26</v>
      </c>
      <c r="B23" s="36" t="str">
        <f>IF(AND(B5&gt;24000,B5&lt;=26000),0.5*0.07*(B5-13000),"Falso")</f>
        <v>Falso</v>
      </c>
      <c r="C23" s="37"/>
      <c r="D23" s="37"/>
      <c r="E23" s="37"/>
      <c r="F23" s="32"/>
      <c r="G23" s="32"/>
      <c r="H23" s="32">
        <v>1</v>
      </c>
      <c r="I23" s="32"/>
    </row>
    <row r="24" spans="1:9" ht="15.75" customHeight="1">
      <c r="A24" s="36" t="s">
        <v>27</v>
      </c>
      <c r="B24" s="36" t="str">
        <f>IF(AND(B5&gt;26000,B5&lt;=28000),0.75*0.07*(B5-13000),"Falso")</f>
        <v>Falso</v>
      </c>
      <c r="C24" s="37"/>
      <c r="D24" s="37"/>
      <c r="E24" s="37"/>
      <c r="F24" s="32"/>
      <c r="G24" s="32"/>
      <c r="H24" s="32">
        <v>2</v>
      </c>
      <c r="I24" s="32"/>
    </row>
    <row r="25" spans="1:9" ht="15.75" customHeight="1">
      <c r="A25" s="36" t="s">
        <v>28</v>
      </c>
      <c r="B25" s="36" t="str">
        <f>IF(AND(B5&gt;28000,B5&lt;=30000),0.9*0.07*(B5-13000),"Falso")</f>
        <v>Falso</v>
      </c>
      <c r="C25" s="37"/>
      <c r="D25" s="37"/>
      <c r="E25" s="37"/>
      <c r="F25" s="32"/>
      <c r="G25" s="32"/>
      <c r="H25" s="32">
        <v>3</v>
      </c>
      <c r="I25" s="32"/>
    </row>
    <row r="26" spans="1:9" ht="16.5" customHeight="1">
      <c r="A26" s="36" t="s">
        <v>17</v>
      </c>
      <c r="B26" s="36" t="str">
        <f>IF(B5&gt;30000,MIN(2000,IF(B5&gt;30000,B6,)),"Falso")</f>
        <v>Falso</v>
      </c>
      <c r="C26" s="36" t="str">
        <f>IF(B5&gt;30000,MIN(2150,IF(B5&gt;30000,1.02*B6,)),"Falso")</f>
        <v>Falso</v>
      </c>
      <c r="D26" s="36" t="str">
        <f>IF(B5&gt;30000,MIN(2200,IF(B5&gt;30000,1.025*B6,)),"Falso")</f>
        <v>Falso</v>
      </c>
      <c r="E26" s="37"/>
      <c r="F26" s="32"/>
      <c r="G26" s="32"/>
      <c r="H26" s="32">
        <v>4</v>
      </c>
      <c r="I26" s="32"/>
    </row>
    <row r="27" spans="1:9">
      <c r="A27" s="36"/>
      <c r="B27" s="36"/>
      <c r="C27" s="36"/>
      <c r="D27" s="36"/>
      <c r="E27" s="36"/>
      <c r="F27" s="32"/>
      <c r="G27" s="32"/>
      <c r="H27" s="32">
        <v>5</v>
      </c>
      <c r="I27" s="32"/>
    </row>
    <row r="28" spans="1:9" ht="15">
      <c r="A28" s="34" t="s">
        <v>23</v>
      </c>
      <c r="B28" s="38">
        <f>IF(B5&lt;=23626.32,130,IF(B5&lt;=47252.63,140,160))</f>
        <v>130</v>
      </c>
      <c r="C28" s="36"/>
      <c r="D28" s="36"/>
      <c r="E28" s="36"/>
      <c r="F28" s="32"/>
      <c r="G28" s="32"/>
      <c r="H28" s="32" t="s">
        <v>18</v>
      </c>
      <c r="I28" s="32"/>
    </row>
    <row r="29" spans="1:9" ht="15">
      <c r="A29" s="16"/>
      <c r="B29" s="15"/>
      <c r="G29" s="32"/>
      <c r="H29" s="32" t="s">
        <v>19</v>
      </c>
      <c r="I29" s="32"/>
    </row>
    <row r="30" spans="1:9" ht="15">
      <c r="B30" s="28" t="s">
        <v>20</v>
      </c>
      <c r="C30" s="29"/>
      <c r="D30" s="30" t="s">
        <v>21</v>
      </c>
      <c r="E30" s="31"/>
      <c r="G30" s="32"/>
      <c r="H30" s="34"/>
      <c r="I30" s="35"/>
    </row>
    <row r="31" spans="1:9" ht="15">
      <c r="B31" s="17" t="s">
        <v>11</v>
      </c>
      <c r="C31" s="17" t="s">
        <v>12</v>
      </c>
      <c r="D31" s="11" t="s">
        <v>11</v>
      </c>
      <c r="E31" s="11" t="s">
        <v>12</v>
      </c>
      <c r="G31" s="32"/>
      <c r="H31" s="32"/>
      <c r="I31" s="32"/>
    </row>
    <row r="32" spans="1:9" ht="15">
      <c r="A32" s="18" t="s">
        <v>0</v>
      </c>
      <c r="B32" s="18" t="s">
        <v>13</v>
      </c>
      <c r="C32" s="18" t="s">
        <v>14</v>
      </c>
      <c r="D32" s="18" t="s">
        <v>15</v>
      </c>
      <c r="E32" s="18" t="s">
        <v>16</v>
      </c>
      <c r="G32" s="32"/>
      <c r="H32" s="32"/>
      <c r="I32" s="32"/>
    </row>
    <row r="33" spans="1:9" ht="15">
      <c r="A33" s="13">
        <v>0</v>
      </c>
      <c r="B33" s="13">
        <f>IF(A33&lt;=22000,0,IF(AND(A33&gt;22000,A33&lt;=24000),0.2*0.07*(A33-13000),IF(AND(A33&gt;24000,A33&lt;=26000),0.5*0.07*(A33-13000),IF(AND(A33&gt;26000,A33&lt;=28000),0.75*0.07*(A33-13000),IF(AND(A33&gt;28000,A33&lt;=30000),0.9*0.07*(A33-13000),MIN(2000,IF(A33&gt;30000,I33,)))))))</f>
        <v>0</v>
      </c>
      <c r="C33" s="13">
        <f>IF(A33&lt;=30000,I33,MIN(2150,1.02*I33))</f>
        <v>230</v>
      </c>
      <c r="D33" s="13">
        <f t="shared" ref="D33:D63" si="0">IF(A33&lt;=30000,MAX(200,0.072*(A33-13000)),MIN(2200,1.025*I33))</f>
        <v>200</v>
      </c>
      <c r="E33" s="13">
        <f>MIN(2250,1.07*I33)</f>
        <v>246.10000000000002</v>
      </c>
      <c r="G33" s="32"/>
      <c r="H33" s="34" t="s">
        <v>2</v>
      </c>
      <c r="I33" s="35">
        <f>230+602.70202*(2.718281^(0.000032*A33)-1)</f>
        <v>230</v>
      </c>
    </row>
    <row r="34" spans="1:9">
      <c r="A34" s="13">
        <f>A33+1000</f>
        <v>1000</v>
      </c>
      <c r="B34" s="13">
        <f t="shared" ref="B34:B79" si="1">IF(A34&lt;=22000,0,IF(AND(A34&gt;22000,A34&lt;=24000),0.2*0.07*(A34-13000),IF(AND(A34&gt;24000,A34&lt;=26000),0.5*0.07*(A34-13000),IF(AND(A34&gt;26000,A34&lt;=28000),0.75*0.07*(A34-13000),IF(AND(A34&gt;28000,A34&lt;=30000),0.9*0.07*(A34-13000),MIN(2000,IF(A34&gt;30000,I34,)))))))</f>
        <v>0</v>
      </c>
      <c r="C34" s="13">
        <f t="shared" ref="C34:C78" si="2">IF(A34&lt;=30000,I34,MIN(2150,1.02*I34))</f>
        <v>249.59836006362235</v>
      </c>
      <c r="D34" s="13">
        <f t="shared" si="0"/>
        <v>200</v>
      </c>
      <c r="E34" s="13">
        <f t="shared" ref="E34:E77" si="3">MIN(2250,1.07*I34)</f>
        <v>267.07024526807595</v>
      </c>
      <c r="G34" s="32"/>
      <c r="H34" s="35"/>
      <c r="I34" s="35">
        <f t="shared" ref="I34:I78" si="4">230+602.70202*(2.718281^(0.000032*A34)-1)</f>
        <v>249.59836006362235</v>
      </c>
    </row>
    <row r="35" spans="1:9">
      <c r="A35" s="13">
        <f t="shared" ref="A35:A78" si="5">A34+1000</f>
        <v>2000</v>
      </c>
      <c r="B35" s="13">
        <f t="shared" si="1"/>
        <v>0</v>
      </c>
      <c r="C35" s="13">
        <f t="shared" si="2"/>
        <v>269.83400970723204</v>
      </c>
      <c r="D35" s="13">
        <f t="shared" si="0"/>
        <v>200</v>
      </c>
      <c r="E35" s="13">
        <f t="shared" si="3"/>
        <v>288.72239038673831</v>
      </c>
      <c r="G35" s="32"/>
      <c r="H35" s="35"/>
      <c r="I35" s="35">
        <f t="shared" si="4"/>
        <v>269.83400970723204</v>
      </c>
    </row>
    <row r="36" spans="1:9">
      <c r="A36" s="13">
        <f t="shared" si="5"/>
        <v>3000</v>
      </c>
      <c r="B36" s="13">
        <f t="shared" si="1"/>
        <v>0</v>
      </c>
      <c r="C36" s="13">
        <f t="shared" si="2"/>
        <v>290.72767199170994</v>
      </c>
      <c r="D36" s="13">
        <f t="shared" si="0"/>
        <v>200</v>
      </c>
      <c r="E36" s="13">
        <f t="shared" si="3"/>
        <v>311.07860903112964</v>
      </c>
      <c r="G36" s="32"/>
      <c r="H36" s="35"/>
      <c r="I36" s="35">
        <f t="shared" si="4"/>
        <v>290.72767199170994</v>
      </c>
    </row>
    <row r="37" spans="1:9">
      <c r="A37" s="13">
        <f t="shared" si="5"/>
        <v>4000</v>
      </c>
      <c r="B37" s="13">
        <f t="shared" si="1"/>
        <v>0</v>
      </c>
      <c r="C37" s="13">
        <f t="shared" si="2"/>
        <v>312.30074383997015</v>
      </c>
      <c r="D37" s="13">
        <f t="shared" si="0"/>
        <v>200</v>
      </c>
      <c r="E37" s="13">
        <f t="shared" si="3"/>
        <v>334.16179590876806</v>
      </c>
      <c r="G37" s="32"/>
      <c r="H37" s="35"/>
      <c r="I37" s="35">
        <f t="shared" si="4"/>
        <v>312.30074383997015</v>
      </c>
    </row>
    <row r="38" spans="1:9">
      <c r="A38" s="13">
        <f t="shared" si="5"/>
        <v>5000</v>
      </c>
      <c r="B38" s="13">
        <f t="shared" si="1"/>
        <v>0</v>
      </c>
      <c r="C38" s="13">
        <f t="shared" si="2"/>
        <v>334.57531794926587</v>
      </c>
      <c r="D38" s="13">
        <f t="shared" si="0"/>
        <v>200</v>
      </c>
      <c r="E38" s="13">
        <f t="shared" si="3"/>
        <v>357.99559020571451</v>
      </c>
      <c r="G38" s="32"/>
      <c r="H38" s="35"/>
      <c r="I38" s="35">
        <f t="shared" si="4"/>
        <v>334.57531794926587</v>
      </c>
    </row>
    <row r="39" spans="1:9">
      <c r="A39" s="13">
        <f t="shared" si="5"/>
        <v>6000</v>
      </c>
      <c r="B39" s="13">
        <f t="shared" si="1"/>
        <v>0</v>
      </c>
      <c r="C39" s="13">
        <f t="shared" si="2"/>
        <v>357.57420541602755</v>
      </c>
      <c r="D39" s="13">
        <f t="shared" si="0"/>
        <v>200</v>
      </c>
      <c r="E39" s="13">
        <f t="shared" si="3"/>
        <v>382.6043997951495</v>
      </c>
      <c r="G39" s="32"/>
      <c r="H39" s="35"/>
      <c r="I39" s="35">
        <f t="shared" si="4"/>
        <v>357.57420541602755</v>
      </c>
    </row>
    <row r="40" spans="1:9">
      <c r="A40" s="13">
        <f t="shared" si="5"/>
        <v>7000</v>
      </c>
      <c r="B40" s="13">
        <f t="shared" si="1"/>
        <v>0</v>
      </c>
      <c r="C40" s="13">
        <f t="shared" si="2"/>
        <v>381.32095909640566</v>
      </c>
      <c r="D40" s="13">
        <f t="shared" si="0"/>
        <v>200</v>
      </c>
      <c r="E40" s="13">
        <f t="shared" si="3"/>
        <v>408.01342623315406</v>
      </c>
      <c r="G40" s="32"/>
      <c r="H40" s="35"/>
      <c r="I40" s="35">
        <f t="shared" si="4"/>
        <v>381.32095909640566</v>
      </c>
    </row>
    <row r="41" spans="1:9">
      <c r="A41" s="13">
        <f t="shared" si="5"/>
        <v>8000</v>
      </c>
      <c r="B41" s="13">
        <f t="shared" si="1"/>
        <v>0</v>
      </c>
      <c r="C41" s="13">
        <f t="shared" si="2"/>
        <v>405.83989772643793</v>
      </c>
      <c r="D41" s="13">
        <f t="shared" si="0"/>
        <v>200</v>
      </c>
      <c r="E41" s="13">
        <f t="shared" si="3"/>
        <v>434.24869056728863</v>
      </c>
      <c r="G41" s="32"/>
      <c r="H41" s="35"/>
      <c r="I41" s="35">
        <f t="shared" si="4"/>
        <v>405.83989772643793</v>
      </c>
    </row>
    <row r="42" spans="1:9">
      <c r="A42" s="13">
        <f t="shared" si="5"/>
        <v>9000</v>
      </c>
      <c r="B42" s="13">
        <f t="shared" si="1"/>
        <v>0</v>
      </c>
      <c r="C42" s="13">
        <f t="shared" si="2"/>
        <v>431.15613082654568</v>
      </c>
      <c r="D42" s="13">
        <f t="shared" si="0"/>
        <v>200</v>
      </c>
      <c r="E42" s="13">
        <f t="shared" si="3"/>
        <v>461.33705998440388</v>
      </c>
      <c r="G42" s="32"/>
      <c r="H42" s="35"/>
      <c r="I42" s="35">
        <f t="shared" si="4"/>
        <v>431.15613082654568</v>
      </c>
    </row>
    <row r="43" spans="1:9">
      <c r="A43" s="13">
        <f t="shared" si="5"/>
        <v>10000</v>
      </c>
      <c r="B43" s="13">
        <f t="shared" si="1"/>
        <v>0</v>
      </c>
      <c r="C43" s="13">
        <f t="shared" si="2"/>
        <v>457.29558441586033</v>
      </c>
      <c r="D43" s="13">
        <f t="shared" si="0"/>
        <v>200</v>
      </c>
      <c r="E43" s="13">
        <f t="shared" si="3"/>
        <v>489.30627532497056</v>
      </c>
      <c r="G43" s="32"/>
      <c r="H43" s="35"/>
      <c r="I43" s="35">
        <f t="shared" si="4"/>
        <v>457.29558441586033</v>
      </c>
    </row>
    <row r="44" spans="1:9">
      <c r="A44" s="13">
        <f t="shared" si="5"/>
        <v>11000</v>
      </c>
      <c r="B44" s="13">
        <f t="shared" si="1"/>
        <v>0</v>
      </c>
      <c r="C44" s="13">
        <f t="shared" si="2"/>
        <v>484.28502756271757</v>
      </c>
      <c r="D44" s="13">
        <f t="shared" si="0"/>
        <v>200</v>
      </c>
      <c r="E44" s="13">
        <f t="shared" si="3"/>
        <v>518.1849794921078</v>
      </c>
      <c r="G44" s="32"/>
      <c r="H44" s="35"/>
      <c r="I44" s="35">
        <f t="shared" si="4"/>
        <v>484.28502756271757</v>
      </c>
    </row>
    <row r="45" spans="1:9">
      <c r="A45" s="13">
        <f t="shared" si="5"/>
        <v>12000</v>
      </c>
      <c r="B45" s="13">
        <f t="shared" si="1"/>
        <v>0</v>
      </c>
      <c r="C45" s="13">
        <f t="shared" si="2"/>
        <v>512.15209979850465</v>
      </c>
      <c r="D45" s="13">
        <f t="shared" si="0"/>
        <v>200</v>
      </c>
      <c r="E45" s="13">
        <f t="shared" si="3"/>
        <v>548.00274678439996</v>
      </c>
      <c r="G45" s="32"/>
      <c r="H45" s="35"/>
      <c r="I45" s="35">
        <f t="shared" si="4"/>
        <v>512.15209979850465</v>
      </c>
    </row>
    <row r="46" spans="1:9">
      <c r="A46" s="13">
        <f t="shared" si="5"/>
        <v>13000</v>
      </c>
      <c r="B46" s="13">
        <f t="shared" si="1"/>
        <v>0</v>
      </c>
      <c r="C46" s="13">
        <f t="shared" si="2"/>
        <v>540.92533942293903</v>
      </c>
      <c r="D46" s="13">
        <f t="shared" si="0"/>
        <v>200</v>
      </c>
      <c r="E46" s="13">
        <f t="shared" si="3"/>
        <v>578.79011318254481</v>
      </c>
      <c r="G46" s="32"/>
      <c r="H46" s="35"/>
      <c r="I46" s="35">
        <f t="shared" si="4"/>
        <v>540.92533942293903</v>
      </c>
    </row>
    <row r="47" spans="1:9">
      <c r="A47" s="13">
        <f t="shared" si="5"/>
        <v>14000</v>
      </c>
      <c r="B47" s="13">
        <f t="shared" si="1"/>
        <v>0</v>
      </c>
      <c r="C47" s="13">
        <f t="shared" si="2"/>
        <v>570.63421272976359</v>
      </c>
      <c r="D47" s="13">
        <f t="shared" si="0"/>
        <v>200</v>
      </c>
      <c r="E47" s="13">
        <f t="shared" si="3"/>
        <v>610.57860762084704</v>
      </c>
      <c r="G47" s="32"/>
      <c r="H47" s="35"/>
      <c r="I47" s="35">
        <f t="shared" si="4"/>
        <v>570.63421272976359</v>
      </c>
    </row>
    <row r="48" spans="1:9">
      <c r="A48" s="13">
        <f t="shared" si="5"/>
        <v>15000</v>
      </c>
      <c r="B48" s="13">
        <f t="shared" si="1"/>
        <v>0</v>
      </c>
      <c r="C48" s="13">
        <f t="shared" si="2"/>
        <v>601.30914418278724</v>
      </c>
      <c r="D48" s="13">
        <f t="shared" si="0"/>
        <v>200</v>
      </c>
      <c r="E48" s="13">
        <f t="shared" si="3"/>
        <v>643.4007842755824</v>
      </c>
      <c r="G48" s="32"/>
      <c r="H48" s="35"/>
      <c r="I48" s="35">
        <f t="shared" si="4"/>
        <v>601.30914418278724</v>
      </c>
    </row>
    <row r="49" spans="1:9">
      <c r="A49" s="13">
        <f t="shared" si="5"/>
        <v>16000</v>
      </c>
      <c r="B49" s="13">
        <f t="shared" si="1"/>
        <v>0</v>
      </c>
      <c r="C49" s="13">
        <f t="shared" si="2"/>
        <v>632.98154757317616</v>
      </c>
      <c r="D49" s="13">
        <f t="shared" si="0"/>
        <v>215.99999999999997</v>
      </c>
      <c r="E49" s="13">
        <f t="shared" si="3"/>
        <v>677.29025590329854</v>
      </c>
      <c r="G49" s="32"/>
      <c r="H49" s="35"/>
      <c r="I49" s="35">
        <f t="shared" si="4"/>
        <v>632.98154757317616</v>
      </c>
    </row>
    <row r="50" spans="1:9">
      <c r="A50" s="13">
        <f t="shared" si="5"/>
        <v>17000</v>
      </c>
      <c r="B50" s="13">
        <f t="shared" si="1"/>
        <v>0</v>
      </c>
      <c r="C50" s="13">
        <f t="shared" si="2"/>
        <v>665.68385818990055</v>
      </c>
      <c r="D50" s="13">
        <f t="shared" si="0"/>
        <v>288</v>
      </c>
      <c r="E50" s="13">
        <f t="shared" si="3"/>
        <v>712.2817282631936</v>
      </c>
      <c r="G50" s="32"/>
      <c r="H50" s="35"/>
      <c r="I50" s="35">
        <f t="shared" si="4"/>
        <v>665.68385818990055</v>
      </c>
    </row>
    <row r="51" spans="1:9">
      <c r="A51" s="13">
        <f t="shared" si="5"/>
        <v>18000</v>
      </c>
      <c r="B51" s="13">
        <f t="shared" si="1"/>
        <v>0</v>
      </c>
      <c r="C51" s="13">
        <f t="shared" si="2"/>
        <v>699.449566036286</v>
      </c>
      <c r="D51" s="13">
        <f t="shared" si="0"/>
        <v>360</v>
      </c>
      <c r="E51" s="13">
        <f t="shared" si="3"/>
        <v>748.41103565882611</v>
      </c>
      <c r="G51" s="32"/>
      <c r="H51" s="35"/>
      <c r="I51" s="35">
        <f t="shared" si="4"/>
        <v>699.449566036286</v>
      </c>
    </row>
    <row r="52" spans="1:9">
      <c r="A52" s="13">
        <f t="shared" si="5"/>
        <v>19000</v>
      </c>
      <c r="B52" s="13">
        <f t="shared" si="1"/>
        <v>0</v>
      </c>
      <c r="C52" s="13">
        <f t="shared" si="2"/>
        <v>734.31325012668106</v>
      </c>
      <c r="D52" s="13">
        <f t="shared" si="0"/>
        <v>431.99999999999994</v>
      </c>
      <c r="E52" s="13">
        <f t="shared" si="3"/>
        <v>785.7151776355488</v>
      </c>
      <c r="G52" s="32"/>
      <c r="H52" s="35"/>
      <c r="I52" s="35">
        <f t="shared" si="4"/>
        <v>734.31325012668106</v>
      </c>
    </row>
    <row r="53" spans="1:9">
      <c r="A53" s="13">
        <f t="shared" si="5"/>
        <v>20000</v>
      </c>
      <c r="B53" s="13">
        <f t="shared" si="1"/>
        <v>0</v>
      </c>
      <c r="C53" s="13">
        <f t="shared" si="2"/>
        <v>770.31061389836827</v>
      </c>
      <c r="D53" s="13">
        <f t="shared" si="0"/>
        <v>503.99999999999994</v>
      </c>
      <c r="E53" s="13">
        <f t="shared" si="3"/>
        <v>824.23235687125407</v>
      </c>
      <c r="G53" s="32"/>
      <c r="H53" s="35"/>
      <c r="I53" s="35">
        <f t="shared" si="4"/>
        <v>770.31061389836827</v>
      </c>
    </row>
    <row r="54" spans="1:9">
      <c r="A54" s="13">
        <f t="shared" si="5"/>
        <v>21000</v>
      </c>
      <c r="B54" s="13">
        <f t="shared" si="1"/>
        <v>0</v>
      </c>
      <c r="C54" s="13">
        <f t="shared" si="2"/>
        <v>807.47852177498282</v>
      </c>
      <c r="D54" s="13">
        <f t="shared" si="0"/>
        <v>576</v>
      </c>
      <c r="E54" s="13">
        <f t="shared" si="3"/>
        <v>864.00201829923162</v>
      </c>
      <c r="G54" s="32"/>
      <c r="H54" s="35"/>
      <c r="I54" s="35">
        <f t="shared" si="4"/>
        <v>807.47852177498282</v>
      </c>
    </row>
    <row r="55" spans="1:9">
      <c r="A55" s="13">
        <f t="shared" si="5"/>
        <v>22000</v>
      </c>
      <c r="B55" s="13">
        <f t="shared" si="1"/>
        <v>0</v>
      </c>
      <c r="C55" s="13">
        <f t="shared" si="2"/>
        <v>845.85503691887936</v>
      </c>
      <c r="D55" s="13">
        <f t="shared" si="0"/>
        <v>648</v>
      </c>
      <c r="E55" s="13">
        <f t="shared" si="3"/>
        <v>905.06488950320102</v>
      </c>
      <c r="G55" s="32"/>
      <c r="H55" s="35"/>
      <c r="I55" s="35">
        <f t="shared" si="4"/>
        <v>845.85503691887936</v>
      </c>
    </row>
    <row r="56" spans="1:9">
      <c r="A56" s="13">
        <f t="shared" si="5"/>
        <v>23000</v>
      </c>
      <c r="B56" s="13">
        <f t="shared" si="1"/>
        <v>140.00000000000003</v>
      </c>
      <c r="C56" s="13">
        <f t="shared" si="2"/>
        <v>885.47946021111272</v>
      </c>
      <c r="D56" s="13">
        <f t="shared" si="0"/>
        <v>720</v>
      </c>
      <c r="E56" s="13">
        <f t="shared" si="3"/>
        <v>947.4630224258907</v>
      </c>
      <c r="G56" s="32"/>
      <c r="H56" s="35"/>
      <c r="I56" s="35">
        <f t="shared" si="4"/>
        <v>885.47946021111272</v>
      </c>
    </row>
    <row r="57" spans="1:9">
      <c r="A57" s="13">
        <f t="shared" si="5"/>
        <v>24000</v>
      </c>
      <c r="B57" s="13">
        <f t="shared" si="1"/>
        <v>154.00000000000003</v>
      </c>
      <c r="C57" s="13">
        <f t="shared" si="2"/>
        <v>926.39237049895064</v>
      </c>
      <c r="D57" s="13">
        <f t="shared" si="0"/>
        <v>791.99999999999989</v>
      </c>
      <c r="E57" s="13">
        <f t="shared" si="3"/>
        <v>991.23983643387726</v>
      </c>
      <c r="G57" s="32"/>
      <c r="H57" s="35"/>
      <c r="I57" s="35">
        <f t="shared" si="4"/>
        <v>926.39237049895064</v>
      </c>
    </row>
    <row r="58" spans="1:9">
      <c r="A58" s="13">
        <f t="shared" si="5"/>
        <v>25000</v>
      </c>
      <c r="B58" s="13">
        <f t="shared" si="1"/>
        <v>420.00000000000006</v>
      </c>
      <c r="C58" s="13">
        <f t="shared" si="2"/>
        <v>968.63566615213301</v>
      </c>
      <c r="D58" s="13">
        <f t="shared" si="0"/>
        <v>863.99999999999989</v>
      </c>
      <c r="E58" s="13">
        <f t="shared" si="3"/>
        <v>1036.4401627827824</v>
      </c>
      <c r="G58" s="32"/>
      <c r="H58" s="35"/>
      <c r="I58" s="35">
        <f t="shared" si="4"/>
        <v>968.63566615213301</v>
      </c>
    </row>
    <row r="59" spans="1:9">
      <c r="A59" s="13">
        <f t="shared" si="5"/>
        <v>26000</v>
      </c>
      <c r="B59" s="13">
        <f t="shared" si="1"/>
        <v>455.00000000000006</v>
      </c>
      <c r="C59" s="13">
        <f t="shared" si="2"/>
        <v>1012.2526079704394</v>
      </c>
      <c r="D59" s="13">
        <f t="shared" si="0"/>
        <v>935.99999999999989</v>
      </c>
      <c r="E59" s="13">
        <f t="shared" si="3"/>
        <v>1083.1102905283701</v>
      </c>
      <c r="G59" s="32"/>
      <c r="H59" s="35"/>
      <c r="I59" s="35">
        <f t="shared" si="4"/>
        <v>1012.2526079704394</v>
      </c>
    </row>
    <row r="60" spans="1:9">
      <c r="A60" s="13">
        <f t="shared" si="5"/>
        <v>27000</v>
      </c>
      <c r="B60" s="13">
        <f t="shared" si="1"/>
        <v>735.00000000000011</v>
      </c>
      <c r="C60" s="13">
        <f t="shared" si="2"/>
        <v>1057.2878634864978</v>
      </c>
      <c r="D60" s="13">
        <f t="shared" si="0"/>
        <v>1007.9999999999999</v>
      </c>
      <c r="E60" s="13">
        <f t="shared" si="3"/>
        <v>1131.2980139305528</v>
      </c>
      <c r="G60" s="32"/>
      <c r="H60" s="35"/>
      <c r="I60" s="35">
        <f t="shared" si="4"/>
        <v>1057.2878634864978</v>
      </c>
    </row>
    <row r="61" spans="1:9">
      <c r="A61" s="13">
        <f t="shared" si="5"/>
        <v>28000</v>
      </c>
      <c r="B61" s="13">
        <f t="shared" si="1"/>
        <v>787.50000000000011</v>
      </c>
      <c r="C61" s="13">
        <f t="shared" si="2"/>
        <v>1103.7875527092178</v>
      </c>
      <c r="D61" s="13">
        <f t="shared" si="0"/>
        <v>1080</v>
      </c>
      <c r="E61" s="13">
        <f t="shared" si="3"/>
        <v>1181.0526813988631</v>
      </c>
      <c r="G61" s="32"/>
      <c r="H61" s="35"/>
      <c r="I61" s="35">
        <f t="shared" si="4"/>
        <v>1103.7875527092178</v>
      </c>
    </row>
    <row r="62" spans="1:9">
      <c r="A62" s="13">
        <f t="shared" si="5"/>
        <v>29000</v>
      </c>
      <c r="B62" s="13">
        <f t="shared" si="1"/>
        <v>1008.0000000000002</v>
      </c>
      <c r="C62" s="13">
        <f t="shared" si="2"/>
        <v>1151.7992953546786</v>
      </c>
      <c r="D62" s="13">
        <f t="shared" si="0"/>
        <v>1152</v>
      </c>
      <c r="E62" s="13">
        <f t="shared" si="3"/>
        <v>1232.4252460295063</v>
      </c>
      <c r="G62" s="32"/>
      <c r="H62" s="35"/>
      <c r="I62" s="35">
        <f t="shared" si="4"/>
        <v>1151.7992953546786</v>
      </c>
    </row>
    <row r="63" spans="1:9">
      <c r="A63" s="13">
        <f t="shared" si="5"/>
        <v>30000</v>
      </c>
      <c r="B63" s="13">
        <f t="shared" si="1"/>
        <v>1071.0000000000002</v>
      </c>
      <c r="C63" s="13">
        <f t="shared" si="2"/>
        <v>1201.3722596128484</v>
      </c>
      <c r="D63" s="13">
        <f t="shared" si="0"/>
        <v>1224</v>
      </c>
      <c r="E63" s="13">
        <f t="shared" si="3"/>
        <v>1285.468317785748</v>
      </c>
      <c r="G63" s="32"/>
      <c r="H63" s="35"/>
      <c r="I63" s="35">
        <f t="shared" si="4"/>
        <v>1201.3722596128484</v>
      </c>
    </row>
    <row r="64" spans="1:9">
      <c r="A64" s="13">
        <f t="shared" si="5"/>
        <v>31000</v>
      </c>
      <c r="B64" s="13">
        <f t="shared" si="1"/>
        <v>1252.5572125000804</v>
      </c>
      <c r="C64" s="13">
        <f t="shared" si="2"/>
        <v>1277.6083567500821</v>
      </c>
      <c r="D64" s="13">
        <f>IF(A64&lt;=30000,MAX(200,0.072*(A64-13000)),MIN(2200,1.025*I64))</f>
        <v>1283.8711428125823</v>
      </c>
      <c r="E64" s="13">
        <f t="shared" si="3"/>
        <v>1340.236217375086</v>
      </c>
      <c r="G64" s="32"/>
      <c r="H64" s="35"/>
      <c r="I64" s="35">
        <f t="shared" si="4"/>
        <v>1252.5572125000804</v>
      </c>
    </row>
    <row r="65" spans="1:9">
      <c r="A65" s="13">
        <f t="shared" si="5"/>
        <v>32000</v>
      </c>
      <c r="B65" s="13">
        <f t="shared" si="1"/>
        <v>1305.4065718489394</v>
      </c>
      <c r="C65" s="13">
        <f t="shared" si="2"/>
        <v>1331.5147032859181</v>
      </c>
      <c r="D65" s="13">
        <f t="shared" ref="D65:D78" si="6">IF(A65&lt;=30000,MAX(200,0.072*(A65-13000)),MIN(2200,1.025*I65))</f>
        <v>1338.0417361451628</v>
      </c>
      <c r="E65" s="13">
        <f t="shared" si="3"/>
        <v>1396.7850318783653</v>
      </c>
      <c r="G65" s="32"/>
      <c r="H65" s="35"/>
      <c r="I65" s="35">
        <f t="shared" si="4"/>
        <v>1305.4065718489394</v>
      </c>
    </row>
    <row r="66" spans="1:9">
      <c r="A66" s="13">
        <f t="shared" si="5"/>
        <v>33000</v>
      </c>
      <c r="B66" s="13">
        <f t="shared" si="1"/>
        <v>1359.9744599886103</v>
      </c>
      <c r="C66" s="13">
        <f t="shared" si="2"/>
        <v>1387.1739491883825</v>
      </c>
      <c r="D66" s="13">
        <f t="shared" si="6"/>
        <v>1393.9738214883255</v>
      </c>
      <c r="E66" s="13">
        <f t="shared" si="3"/>
        <v>1455.1726721878131</v>
      </c>
      <c r="G66" s="32"/>
      <c r="H66" s="35"/>
      <c r="I66" s="35">
        <f t="shared" si="4"/>
        <v>1359.9744599886103</v>
      </c>
    </row>
    <row r="67" spans="1:9">
      <c r="A67" s="13">
        <f t="shared" si="5"/>
        <v>34000</v>
      </c>
      <c r="B67" s="13">
        <f t="shared" si="1"/>
        <v>1416.3167591708595</v>
      </c>
      <c r="C67" s="13">
        <f t="shared" si="2"/>
        <v>1444.6430943542769</v>
      </c>
      <c r="D67" s="13">
        <f t="shared" si="6"/>
        <v>1451.724678150131</v>
      </c>
      <c r="E67" s="13">
        <f t="shared" si="3"/>
        <v>1515.4589323128198</v>
      </c>
      <c r="G67" s="32"/>
      <c r="H67" s="35"/>
      <c r="I67" s="35">
        <f t="shared" si="4"/>
        <v>1416.3167591708595</v>
      </c>
    </row>
    <row r="68" spans="1:9">
      <c r="A68" s="13">
        <f t="shared" si="5"/>
        <v>35000</v>
      </c>
      <c r="B68" s="13">
        <f t="shared" si="1"/>
        <v>1474.4911687983115</v>
      </c>
      <c r="C68" s="13">
        <f t="shared" si="2"/>
        <v>1503.9809921742778</v>
      </c>
      <c r="D68" s="13">
        <f t="shared" si="6"/>
        <v>1511.3534480182691</v>
      </c>
      <c r="E68" s="13">
        <f t="shared" si="3"/>
        <v>1577.7055506141935</v>
      </c>
      <c r="G68" s="32"/>
      <c r="H68" s="35"/>
      <c r="I68" s="35">
        <f t="shared" si="4"/>
        <v>1474.4911687983115</v>
      </c>
    </row>
    <row r="69" spans="1:9">
      <c r="A69" s="13">
        <f t="shared" si="5"/>
        <v>36000</v>
      </c>
      <c r="B69" s="13">
        <f t="shared" si="1"/>
        <v>1534.5572645136369</v>
      </c>
      <c r="C69" s="13">
        <f t="shared" si="2"/>
        <v>1565.2484098039097</v>
      </c>
      <c r="D69" s="13">
        <f t="shared" si="6"/>
        <v>1572.9211961264778</v>
      </c>
      <c r="E69" s="13">
        <f t="shared" si="3"/>
        <v>1641.9762730295915</v>
      </c>
      <c r="G69" s="32"/>
      <c r="H69" s="35"/>
      <c r="I69" s="35">
        <f t="shared" si="4"/>
        <v>1534.5572645136369</v>
      </c>
    </row>
    <row r="70" spans="1:9">
      <c r="A70" s="13">
        <f t="shared" si="5"/>
        <v>37000</v>
      </c>
      <c r="B70" s="13">
        <f t="shared" si="1"/>
        <v>1596.5765592101852</v>
      </c>
      <c r="C70" s="13">
        <f t="shared" si="2"/>
        <v>1628.508090394389</v>
      </c>
      <c r="D70" s="13">
        <f t="shared" si="6"/>
        <v>1636.4909731904397</v>
      </c>
      <c r="E70" s="13">
        <f t="shared" si="3"/>
        <v>1708.3369183548982</v>
      </c>
      <c r="G70" s="32"/>
      <c r="H70" s="35"/>
      <c r="I70" s="35">
        <f t="shared" si="4"/>
        <v>1596.5765592101852</v>
      </c>
    </row>
    <row r="71" spans="1:9">
      <c r="A71" s="13">
        <f t="shared" si="5"/>
        <v>38000</v>
      </c>
      <c r="B71" s="13">
        <f t="shared" si="1"/>
        <v>1660.612566026522</v>
      </c>
      <c r="C71" s="13">
        <f t="shared" si="2"/>
        <v>1693.8248173470524</v>
      </c>
      <c r="D71" s="13">
        <f t="shared" si="6"/>
        <v>1702.127880177185</v>
      </c>
      <c r="E71" s="13">
        <f t="shared" si="3"/>
        <v>1776.8554456483787</v>
      </c>
      <c r="G71" s="32"/>
      <c r="H71" s="35"/>
      <c r="I71" s="35">
        <f t="shared" si="4"/>
        <v>1660.612566026522</v>
      </c>
    </row>
    <row r="72" spans="1:9">
      <c r="A72" s="13">
        <f t="shared" si="5"/>
        <v>39000</v>
      </c>
      <c r="B72" s="13">
        <f t="shared" si="1"/>
        <v>1726.7308633893929</v>
      </c>
      <c r="C72" s="13">
        <f t="shared" si="2"/>
        <v>1761.2654806571807</v>
      </c>
      <c r="D72" s="13">
        <f t="shared" si="6"/>
        <v>1769.8991349741275</v>
      </c>
      <c r="E72" s="13">
        <f t="shared" si="3"/>
        <v>1847.6020238266506</v>
      </c>
      <c r="G72" s="32"/>
      <c r="H72" s="35"/>
      <c r="I72" s="35">
        <f t="shared" si="4"/>
        <v>1726.7308633893929</v>
      </c>
    </row>
    <row r="73" spans="1:9">
      <c r="A73" s="13">
        <f t="shared" si="5"/>
        <v>40000</v>
      </c>
      <c r="B73" s="13">
        <f t="shared" si="1"/>
        <v>1794.9991621717231</v>
      </c>
      <c r="C73" s="13">
        <f t="shared" si="2"/>
        <v>1830.8991454151576</v>
      </c>
      <c r="D73" s="13">
        <f t="shared" si="6"/>
        <v>1839.874141226016</v>
      </c>
      <c r="E73" s="13">
        <f t="shared" si="3"/>
        <v>1920.6491035237439</v>
      </c>
      <c r="G73" s="32"/>
      <c r="H73" s="35"/>
      <c r="I73" s="35">
        <f t="shared" si="4"/>
        <v>1794.9991621717231</v>
      </c>
    </row>
    <row r="74" spans="1:9">
      <c r="A74" s="13">
        <f t="shared" si="5"/>
        <v>41000</v>
      </c>
      <c r="B74" s="13">
        <f t="shared" si="1"/>
        <v>1865.4873750344259</v>
      </c>
      <c r="C74" s="13">
        <f t="shared" si="2"/>
        <v>1902.7971225351143</v>
      </c>
      <c r="D74" s="13">
        <f t="shared" si="6"/>
        <v>1912.1245594102863</v>
      </c>
      <c r="E74" s="13">
        <f t="shared" si="3"/>
        <v>1996.0714912868359</v>
      </c>
      <c r="G74" s="32"/>
      <c r="H74" s="35"/>
      <c r="I74" s="35">
        <f t="shared" si="4"/>
        <v>1865.4873750344259</v>
      </c>
    </row>
    <row r="75" spans="1:9">
      <c r="A75" s="13">
        <f t="shared" si="5"/>
        <v>42000</v>
      </c>
      <c r="B75" s="13">
        <f t="shared" si="1"/>
        <v>1938.2676880230331</v>
      </c>
      <c r="C75" s="13">
        <f t="shared" si="2"/>
        <v>1977.0330417834937</v>
      </c>
      <c r="D75" s="13">
        <f t="shared" si="6"/>
        <v>1986.7243802236087</v>
      </c>
      <c r="E75" s="13">
        <f t="shared" si="3"/>
        <v>2073.9464261846456</v>
      </c>
      <c r="G75" s="32"/>
      <c r="H75" s="35"/>
      <c r="I75" s="35">
        <f t="shared" si="4"/>
        <v>1938.2676880230331</v>
      </c>
    </row>
    <row r="76" spans="1:9">
      <c r="A76" s="13">
        <f t="shared" si="5"/>
        <v>43000</v>
      </c>
      <c r="B76" s="13">
        <f t="shared" si="1"/>
        <v>2000</v>
      </c>
      <c r="C76" s="13">
        <f t="shared" si="2"/>
        <v>2053.6829271823162</v>
      </c>
      <c r="D76" s="13">
        <f t="shared" si="6"/>
        <v>2063.7500003547784</v>
      </c>
      <c r="E76" s="13">
        <f t="shared" si="3"/>
        <v>2154.3536589069395</v>
      </c>
      <c r="G76" s="32"/>
      <c r="H76" s="35"/>
      <c r="I76" s="35">
        <f t="shared" si="4"/>
        <v>2013.4146344924668</v>
      </c>
    </row>
    <row r="77" spans="1:9">
      <c r="A77" s="13">
        <f t="shared" si="5"/>
        <v>44000</v>
      </c>
      <c r="B77" s="13">
        <f t="shared" si="1"/>
        <v>2000</v>
      </c>
      <c r="C77" s="13">
        <f t="shared" si="2"/>
        <v>2132.8252748643772</v>
      </c>
      <c r="D77" s="13">
        <f t="shared" si="6"/>
        <v>2143.2803007215552</v>
      </c>
      <c r="E77" s="13">
        <f t="shared" si="3"/>
        <v>2237.3755334361604</v>
      </c>
      <c r="G77" s="32"/>
      <c r="H77" s="35"/>
      <c r="I77" s="35">
        <f t="shared" si="4"/>
        <v>2091.0051714356637</v>
      </c>
    </row>
    <row r="78" spans="1:9">
      <c r="A78" s="13">
        <f t="shared" si="5"/>
        <v>45000</v>
      </c>
      <c r="B78" s="13">
        <f t="shared" si="1"/>
        <v>2000</v>
      </c>
      <c r="C78" s="13">
        <f t="shared" si="2"/>
        <v>2150</v>
      </c>
      <c r="D78" s="13">
        <f t="shared" si="6"/>
        <v>2200</v>
      </c>
      <c r="E78" s="13">
        <f>MIN(2250,1.07*I78)</f>
        <v>2250</v>
      </c>
      <c r="G78" s="32"/>
      <c r="H78" s="35"/>
      <c r="I78" s="35">
        <f t="shared" si="4"/>
        <v>2171.1187582942102</v>
      </c>
    </row>
    <row r="79" spans="1:9">
      <c r="A79" s="13" t="s">
        <v>22</v>
      </c>
      <c r="B79" s="13">
        <f t="shared" si="1"/>
        <v>2000</v>
      </c>
      <c r="C79" s="13">
        <v>2150</v>
      </c>
      <c r="D79" s="13">
        <v>2200</v>
      </c>
      <c r="E79" s="13">
        <v>2250</v>
      </c>
      <c r="G79" s="32"/>
      <c r="H79" s="35"/>
      <c r="I79" s="35"/>
    </row>
  </sheetData>
  <sheetProtection algorithmName="SHA-512" hashValue="IIVuPChUlS2A9KnphhTPmhnBfiGVg99Kb1wNpH9O4q+TezBNjsIxSA6UkebRhNkGTXfpTYkgwi14MBIg56ujtw==" saltValue="HWCeVrwEJYZuvPoElae/ng==" spinCount="100000" sheet="1" selectLockedCells="1"/>
  <mergeCells count="6">
    <mergeCell ref="A1:E3"/>
    <mergeCell ref="E21:E26"/>
    <mergeCell ref="B30:C30"/>
    <mergeCell ref="D30:E30"/>
    <mergeCell ref="D21:D25"/>
    <mergeCell ref="C21:C25"/>
  </mergeCells>
  <phoneticPr fontId="1" type="noConversion"/>
  <dataValidations xWindow="339" yWindow="327" count="2">
    <dataValidation type="list" showInputMessage="1" showErrorMessage="1" errorTitle="Selezionare tipologia CdL" error="Selezionare tipologia CdL da elenco" promptTitle="Selezionare tipologia CdL" prompt="Scegliere tra &quot;Laurea Triennale&quot;, &quot;Laurea Magistrale Biennale&quot; e &quot;Laurea Magistrale a Ciclo Unico&quot;" sqref="B8" xr:uid="{8FA589C0-F80C-499B-989D-D55B1547D0A3}">
      <formula1>$H$5:$H$7</formula1>
    </dataValidation>
    <dataValidation type="list" showInputMessage="1" showErrorMessage="1" errorTitle="Selezionare l'anno di iscrizione" error="Selezionare l'anno di iscrizione considerando i suggerimenti dati in precedenza" promptTitle="Selezionare l'anno di iscrizione" prompt="Si ricorda che per le Lauree Triennali si possono selezionare i valori &quot;1&quot;, &quot;2&quot;, &quot;3&quot;, &quot;1 F.C.&quot; e &quot;Oltre il 1 F.C.&quot;;_x000a_Per le LM Biennali i valori &quot;1&quot;, &quot;2&quot;, &quot;1 F.C.&quot; e &quot;Oltre il 1 F.C.&quot;;_x000a_Per le LM a Ciclo Unico tutti i valori in elenco" sqref="B9" xr:uid="{F82FD916-6E0C-4DFE-9C9A-8185B4A8C696}">
      <formula1>$H$23:$H$29</formula1>
    </dataValidation>
  </dataValidations>
  <pageMargins left="0.25" right="0.25" top="0.75" bottom="0.75" header="0.3" footer="0.3"/>
  <pageSetup paperSize="9" scale="4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Tasse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Università Futura</cp:lastModifiedBy>
  <cp:lastPrinted>2020-07-20T20:06:24Z</cp:lastPrinted>
  <dcterms:created xsi:type="dcterms:W3CDTF">2018-11-15T17:09:17Z</dcterms:created>
  <dcterms:modified xsi:type="dcterms:W3CDTF">2022-10-03T14:47:19Z</dcterms:modified>
</cp:coreProperties>
</file>