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esco\Desktop\"/>
    </mc:Choice>
  </mc:AlternateContent>
  <xr:revisionPtr revIDLastSave="0" documentId="8_{013A6B5E-A000-4304-8E46-4BE1E5055E3F}" xr6:coauthVersionLast="38" xr6:coauthVersionMax="38" xr10:uidLastSave="{00000000-0000-0000-0000-000000000000}"/>
  <bookViews>
    <workbookView xWindow="0" yWindow="0" windowWidth="20490" windowHeight="6585" xr2:uid="{8E28139D-6B54-4F1E-A9A8-F27A5714EA23}"/>
  </bookViews>
  <sheets>
    <sheet name="Tasse 2018-2019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6" i="1" l="1"/>
  <c r="I26" i="1" s="1"/>
  <c r="E26" i="1" s="1"/>
  <c r="I25" i="1"/>
  <c r="E25" i="1" s="1"/>
  <c r="D25" i="1"/>
  <c r="C25" i="1"/>
  <c r="B25" i="1"/>
  <c r="B20" i="1"/>
  <c r="D18" i="1"/>
  <c r="C18" i="1"/>
  <c r="B18" i="1"/>
  <c r="B17" i="1"/>
  <c r="D16" i="1"/>
  <c r="B16" i="1"/>
  <c r="C10" i="1"/>
  <c r="I3" i="1"/>
  <c r="B7" i="1" s="1"/>
  <c r="B10" i="1" s="1"/>
  <c r="I2" i="1"/>
  <c r="B2" i="1"/>
  <c r="E16" i="1" s="1"/>
  <c r="I1" i="1"/>
  <c r="B13" i="1" l="1"/>
  <c r="B12" i="1"/>
  <c r="B11" i="1"/>
  <c r="C26" i="1"/>
  <c r="A27" i="1"/>
  <c r="C16" i="1"/>
  <c r="D26" i="1"/>
  <c r="B26" i="1"/>
  <c r="D27" i="1" l="1"/>
  <c r="A28" i="1"/>
  <c r="I27" i="1"/>
  <c r="E27" i="1" s="1"/>
  <c r="B27" i="1"/>
  <c r="I28" i="1" l="1"/>
  <c r="E28" i="1" s="1"/>
  <c r="B28" i="1"/>
  <c r="D28" i="1"/>
  <c r="A29" i="1"/>
  <c r="C27" i="1"/>
  <c r="D29" i="1" l="1"/>
  <c r="A30" i="1"/>
  <c r="I29" i="1"/>
  <c r="E29" i="1" s="1"/>
  <c r="B29" i="1"/>
  <c r="C28" i="1"/>
  <c r="I30" i="1" l="1"/>
  <c r="E30" i="1" s="1"/>
  <c r="B30" i="1"/>
  <c r="D30" i="1"/>
  <c r="A31" i="1"/>
  <c r="C30" i="1"/>
  <c r="C29" i="1"/>
  <c r="D31" i="1" l="1"/>
  <c r="A32" i="1"/>
  <c r="I31" i="1"/>
  <c r="E31" i="1" s="1"/>
  <c r="B31" i="1"/>
  <c r="I32" i="1" l="1"/>
  <c r="E32" i="1" s="1"/>
  <c r="B32" i="1"/>
  <c r="D32" i="1"/>
  <c r="A33" i="1"/>
  <c r="C32" i="1"/>
  <c r="C31" i="1"/>
  <c r="D33" i="1" l="1"/>
  <c r="A34" i="1"/>
  <c r="I33" i="1"/>
  <c r="E33" i="1" s="1"/>
  <c r="B33" i="1"/>
  <c r="C33" i="1" l="1"/>
  <c r="I34" i="1"/>
  <c r="E34" i="1" s="1"/>
  <c r="B34" i="1"/>
  <c r="D34" i="1"/>
  <c r="A35" i="1"/>
  <c r="C34" i="1"/>
  <c r="D35" i="1" l="1"/>
  <c r="A36" i="1"/>
  <c r="I35" i="1"/>
  <c r="E35" i="1" s="1"/>
  <c r="B35" i="1"/>
  <c r="C35" i="1" l="1"/>
  <c r="I36" i="1"/>
  <c r="E36" i="1" s="1"/>
  <c r="B36" i="1"/>
  <c r="D36" i="1"/>
  <c r="A37" i="1"/>
  <c r="C36" i="1" l="1"/>
  <c r="D37" i="1"/>
  <c r="A38" i="1"/>
  <c r="C37" i="1"/>
  <c r="I37" i="1"/>
  <c r="E37" i="1" s="1"/>
  <c r="B37" i="1"/>
  <c r="I38" i="1" l="1"/>
  <c r="E38" i="1" s="1"/>
  <c r="B38" i="1"/>
  <c r="D38" i="1"/>
  <c r="A39" i="1"/>
  <c r="C38" i="1"/>
  <c r="D39" i="1" l="1"/>
  <c r="A40" i="1"/>
  <c r="I39" i="1"/>
  <c r="E39" i="1" s="1"/>
  <c r="B39" i="1"/>
  <c r="C39" i="1" l="1"/>
  <c r="I40" i="1"/>
  <c r="E40" i="1" s="1"/>
  <c r="B40" i="1"/>
  <c r="D40" i="1"/>
  <c r="A41" i="1"/>
  <c r="C40" i="1"/>
  <c r="D41" i="1" l="1"/>
  <c r="A42" i="1"/>
  <c r="I41" i="1"/>
  <c r="E41" i="1" s="1"/>
  <c r="B41" i="1"/>
  <c r="I42" i="1" l="1"/>
  <c r="E42" i="1" s="1"/>
  <c r="B42" i="1"/>
  <c r="D42" i="1"/>
  <c r="A43" i="1"/>
  <c r="C42" i="1"/>
  <c r="C41" i="1"/>
  <c r="D43" i="1" l="1"/>
  <c r="A44" i="1"/>
  <c r="I43" i="1"/>
  <c r="E43" i="1" s="1"/>
  <c r="B43" i="1"/>
  <c r="C43" i="1" l="1"/>
  <c r="I44" i="1"/>
  <c r="E44" i="1" s="1"/>
  <c r="B44" i="1"/>
  <c r="D44" i="1"/>
  <c r="A45" i="1"/>
  <c r="C44" i="1"/>
  <c r="D45" i="1" l="1"/>
  <c r="A46" i="1"/>
  <c r="I45" i="1"/>
  <c r="E45" i="1" s="1"/>
  <c r="B45" i="1"/>
  <c r="C45" i="1" l="1"/>
  <c r="I46" i="1"/>
  <c r="E46" i="1" s="1"/>
  <c r="B46" i="1"/>
  <c r="D46" i="1"/>
  <c r="A47" i="1"/>
  <c r="C46" i="1"/>
  <c r="D47" i="1" l="1"/>
  <c r="A48" i="1"/>
  <c r="I47" i="1"/>
  <c r="E47" i="1" s="1"/>
  <c r="B47" i="1"/>
  <c r="C47" i="1" l="1"/>
  <c r="I48" i="1"/>
  <c r="E48" i="1" s="1"/>
  <c r="B48" i="1"/>
  <c r="D48" i="1"/>
  <c r="A49" i="1"/>
  <c r="C48" i="1"/>
  <c r="D49" i="1" l="1"/>
  <c r="A50" i="1"/>
  <c r="I49" i="1"/>
  <c r="E49" i="1" s="1"/>
  <c r="B49" i="1"/>
  <c r="C49" i="1" l="1"/>
  <c r="I50" i="1"/>
  <c r="E50" i="1" s="1"/>
  <c r="B50" i="1"/>
  <c r="D50" i="1"/>
  <c r="A51" i="1"/>
  <c r="C50" i="1"/>
  <c r="D51" i="1" l="1"/>
  <c r="A52" i="1"/>
  <c r="I51" i="1"/>
  <c r="E51" i="1" s="1"/>
  <c r="B51" i="1"/>
  <c r="C51" i="1" l="1"/>
  <c r="I52" i="1"/>
  <c r="E52" i="1" s="1"/>
  <c r="B52" i="1"/>
  <c r="D52" i="1"/>
  <c r="A53" i="1"/>
  <c r="C52" i="1"/>
  <c r="D53" i="1" l="1"/>
  <c r="A54" i="1"/>
  <c r="I53" i="1"/>
  <c r="E53" i="1" s="1"/>
  <c r="B53" i="1"/>
  <c r="C53" i="1" l="1"/>
  <c r="I54" i="1"/>
  <c r="E54" i="1" s="1"/>
  <c r="B54" i="1"/>
  <c r="D54" i="1"/>
  <c r="A55" i="1"/>
  <c r="D55" i="1" l="1"/>
  <c r="A56" i="1"/>
  <c r="I55" i="1"/>
  <c r="E55" i="1" s="1"/>
  <c r="B55" i="1"/>
  <c r="C54" i="1"/>
  <c r="C55" i="1" l="1"/>
  <c r="I56" i="1"/>
  <c r="E56" i="1" s="1"/>
  <c r="B56" i="1"/>
  <c r="A57" i="1"/>
  <c r="C56" i="1" l="1"/>
  <c r="A58" i="1"/>
  <c r="C57" i="1"/>
  <c r="I57" i="1"/>
  <c r="E57" i="1" s="1"/>
  <c r="B57" i="1"/>
  <c r="D56" i="1"/>
  <c r="I58" i="1" l="1"/>
  <c r="E58" i="1" s="1"/>
  <c r="B58" i="1"/>
  <c r="A59" i="1"/>
  <c r="D57" i="1"/>
  <c r="D59" i="1" l="1"/>
  <c r="A60" i="1"/>
  <c r="I59" i="1"/>
  <c r="E59" i="1" s="1"/>
  <c r="B59" i="1"/>
  <c r="C58" i="1"/>
  <c r="D58" i="1"/>
  <c r="I60" i="1" l="1"/>
  <c r="E60" i="1" s="1"/>
  <c r="B60" i="1"/>
  <c r="A61" i="1"/>
  <c r="C60" i="1"/>
  <c r="C59" i="1"/>
  <c r="A62" i="1" l="1"/>
  <c r="I61" i="1"/>
  <c r="E61" i="1" s="1"/>
  <c r="B61" i="1"/>
  <c r="D60" i="1"/>
  <c r="I62" i="1" l="1"/>
  <c r="E62" i="1" s="1"/>
  <c r="B62" i="1"/>
  <c r="A63" i="1"/>
  <c r="C62" i="1"/>
  <c r="D61" i="1"/>
  <c r="C61" i="1"/>
  <c r="A64" i="1" l="1"/>
  <c r="I63" i="1"/>
  <c r="E63" i="1" s="1"/>
  <c r="B63" i="1"/>
  <c r="D62" i="1"/>
  <c r="I64" i="1" l="1"/>
  <c r="E64" i="1" s="1"/>
  <c r="B64" i="1"/>
  <c r="A65" i="1"/>
  <c r="C64" i="1"/>
  <c r="D63" i="1"/>
  <c r="C63" i="1"/>
  <c r="A66" i="1" l="1"/>
  <c r="I65" i="1"/>
  <c r="E65" i="1" s="1"/>
  <c r="D64" i="1"/>
  <c r="C65" i="1" l="1"/>
  <c r="I66" i="1"/>
  <c r="E66" i="1" s="1"/>
  <c r="B66" i="1"/>
  <c r="D66" i="1"/>
  <c r="A67" i="1"/>
  <c r="C66" i="1"/>
  <c r="B65" i="1"/>
  <c r="D65" i="1"/>
  <c r="A68" i="1" l="1"/>
  <c r="I67" i="1"/>
  <c r="E67" i="1" s="1"/>
  <c r="B67" i="1"/>
  <c r="D67" i="1" l="1"/>
  <c r="C67" i="1"/>
  <c r="I68" i="1"/>
  <c r="E68" i="1" s="1"/>
  <c r="B68" i="1"/>
  <c r="D68" i="1"/>
  <c r="A69" i="1"/>
  <c r="C68" i="1"/>
  <c r="A70" i="1" l="1"/>
  <c r="I69" i="1"/>
  <c r="E69" i="1" s="1"/>
  <c r="B69" i="1"/>
  <c r="C69" i="1" l="1"/>
  <c r="I70" i="1"/>
  <c r="E70" i="1" s="1"/>
  <c r="B70" i="1"/>
  <c r="D70" i="1"/>
  <c r="C70" i="1"/>
  <c r="D69" i="1"/>
</calcChain>
</file>

<file path=xl/sharedStrings.xml><?xml version="1.0" encoding="utf-8"?>
<sst xmlns="http://schemas.openxmlformats.org/spreadsheetml/2006/main" count="42" uniqueCount="29">
  <si>
    <t>ISEEDSU</t>
  </si>
  <si>
    <t>Laurea Triennale</t>
  </si>
  <si>
    <t>F(ISEEDSU)</t>
  </si>
  <si>
    <t>Laurea Magistrale Biennale</t>
  </si>
  <si>
    <t>Laurea Magistrale a Ciclo Unico</t>
  </si>
  <si>
    <t>CDL</t>
  </si>
  <si>
    <t>Anno di iscrizione</t>
  </si>
  <si>
    <t>CFU (nell'anno solare)</t>
  </si>
  <si>
    <t>Fascia di Appartenenza</t>
  </si>
  <si>
    <t>TARIFFA MENSA</t>
  </si>
  <si>
    <t>CA</t>
  </si>
  <si>
    <t>II RATA</t>
  </si>
  <si>
    <t>III RATA</t>
  </si>
  <si>
    <t>IV RATA</t>
  </si>
  <si>
    <t>Con requisiti di CFU</t>
  </si>
  <si>
    <t>Senza requisiti di CFU</t>
  </si>
  <si>
    <t>A</t>
  </si>
  <si>
    <t>B</t>
  </si>
  <si>
    <t>C</t>
  </si>
  <si>
    <t>D</t>
  </si>
  <si>
    <t>ISEEDSU &lt;= 15000</t>
  </si>
  <si>
    <t>15000 &lt; ISEEDSU &lt;= 30000</t>
  </si>
  <si>
    <t>ISEEDSU &gt; 30000</t>
  </si>
  <si>
    <t>DSU</t>
  </si>
  <si>
    <t>1 F.C.</t>
  </si>
  <si>
    <t>Oltre il 1 F.C.</t>
  </si>
  <si>
    <t>Studenti in corso e primo anno fuori corso</t>
  </si>
  <si>
    <t>Studenti oltre il primo anno fuori corso</t>
  </si>
  <si>
    <t>46000 € e oltre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</si>
</sst>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2" fontId="4" fillId="4" borderId="2" xfId="0" applyNumberFormat="1" applyFont="1" applyFill="1" applyBorder="1" applyAlignment="1" applyProtection="1">
      <alignment horizontal="center" vertical="center"/>
    </xf>
    <xf numFmtId="2" fontId="4" fillId="4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0BE6-3B58-4059-81C0-2E3F21333BBF}">
  <dimension ref="A1:I71"/>
  <sheetViews>
    <sheetView tabSelected="1" workbookViewId="0">
      <selection activeCell="B4" sqref="B4"/>
    </sheetView>
  </sheetViews>
  <sheetFormatPr defaultRowHeight="15" x14ac:dyDescent="0.25"/>
  <cols>
    <col min="1" max="1" width="23.28515625" style="3" customWidth="1"/>
    <col min="2" max="2" width="29.28515625" style="3" customWidth="1"/>
    <col min="3" max="3" width="22.85546875" style="3" customWidth="1"/>
    <col min="4" max="4" width="18.85546875" style="3" customWidth="1"/>
    <col min="5" max="5" width="21.140625" style="3" customWidth="1"/>
    <col min="6" max="6" width="9.140625" style="3"/>
    <col min="7" max="7" width="9.140625" style="4"/>
    <col min="8" max="8" width="29.7109375" style="4" customWidth="1"/>
    <col min="9" max="9" width="38.42578125" style="4" customWidth="1"/>
    <col min="10" max="16384" width="9.140625" style="3"/>
  </cols>
  <sheetData>
    <row r="1" spans="1:9" x14ac:dyDescent="0.25">
      <c r="A1" s="1" t="s">
        <v>0</v>
      </c>
      <c r="B1" s="2"/>
      <c r="H1" s="4" t="s">
        <v>1</v>
      </c>
      <c r="I1" s="4" t="str">
        <f>IF(B5=1,B15,IF(B5=2,IF(B6&gt;=10,B15,C15),IF(OR(B5=3,B5=H20),IF(B6&lt;25,C15,B15),IF(B5=H21,IF(B6&lt;25,E15,D15),"Falso"))))</f>
        <v>Falso</v>
      </c>
    </row>
    <row r="2" spans="1:9" x14ac:dyDescent="0.25">
      <c r="A2" s="5" t="s">
        <v>2</v>
      </c>
      <c r="B2" s="6">
        <f>230+602.70202*(2.718281^(0.000032*B1)-1)</f>
        <v>230</v>
      </c>
      <c r="H2" s="4" t="s">
        <v>3</v>
      </c>
      <c r="I2" s="4" t="str">
        <f>IF(B5=1,B15,IF(B5=2,IF(B6&gt;=10,B15,C15),IF(B5=H20,IF(B6&lt;25,C15,B15),IF(B5=H21,IF(B6&lt;25,E15,D15),"Falso"))))</f>
        <v>Falso</v>
      </c>
    </row>
    <row r="3" spans="1:9" x14ac:dyDescent="0.25">
      <c r="A3" s="7"/>
      <c r="H3" s="4" t="s">
        <v>4</v>
      </c>
      <c r="I3" s="4" t="str">
        <f>IF(B5=1,B15,IF(B5=2,IF(B6&gt;=10,B15,C15),IF(OR(B5=3,B5=4,B5=5,B5=H20),IF(B6&lt;25,C15,B15),IF(B5=H21,IF(B6&lt;25,E15,D15),"Falso"))))</f>
        <v>Falso</v>
      </c>
    </row>
    <row r="4" spans="1:9" x14ac:dyDescent="0.25">
      <c r="A4" s="1" t="s">
        <v>5</v>
      </c>
      <c r="B4" s="2"/>
    </row>
    <row r="5" spans="1:9" x14ac:dyDescent="0.25">
      <c r="A5" s="1" t="s">
        <v>6</v>
      </c>
      <c r="B5" s="2"/>
    </row>
    <row r="6" spans="1:9" x14ac:dyDescent="0.25">
      <c r="A6" s="1" t="s">
        <v>7</v>
      </c>
      <c r="B6" s="2"/>
    </row>
    <row r="7" spans="1:9" x14ac:dyDescent="0.25">
      <c r="A7" s="1" t="s">
        <v>8</v>
      </c>
      <c r="B7" s="8" t="str">
        <f>IF(B4=H1,I1,IF(B4=H2,I2,I3))</f>
        <v>Falso</v>
      </c>
    </row>
    <row r="8" spans="1:9" x14ac:dyDescent="0.25">
      <c r="A8" s="9"/>
    </row>
    <row r="9" spans="1:9" x14ac:dyDescent="0.25">
      <c r="A9" s="9"/>
      <c r="C9" s="10" t="s">
        <v>9</v>
      </c>
    </row>
    <row r="10" spans="1:9" x14ac:dyDescent="0.25">
      <c r="A10" s="11" t="s">
        <v>10</v>
      </c>
      <c r="B10" s="12">
        <f>IF(B7=E15,E16,IF(B7=D15,IF(B1&gt;30000,D18,D16),IF(B7=C15,IF(B1&gt;30000,C18,C16),IF(B7=B15,IF(B1&lt;=15000,B16,IF(B1&lt;=30000,B17,B18)),))))</f>
        <v>0</v>
      </c>
      <c r="C10" s="8" t="str">
        <f>IF(B1&lt;=6000,"1.70 €",IF(B1&lt;=10000,"2.40 €",IF(B1&lt;=16000,"3.00 €",IF(B1&lt;=23253,"3.70 €","4.40 €"))))</f>
        <v>1.70 €</v>
      </c>
    </row>
    <row r="11" spans="1:9" x14ac:dyDescent="0.25">
      <c r="A11" s="10" t="s">
        <v>11</v>
      </c>
      <c r="B11" s="13">
        <f>130+B10/3</f>
        <v>130</v>
      </c>
    </row>
    <row r="12" spans="1:9" x14ac:dyDescent="0.25">
      <c r="A12" s="10" t="s">
        <v>12</v>
      </c>
      <c r="B12" s="13">
        <f>(B20-130)+B10/3</f>
        <v>0</v>
      </c>
    </row>
    <row r="13" spans="1:9" x14ac:dyDescent="0.25">
      <c r="A13" s="10" t="s">
        <v>13</v>
      </c>
      <c r="B13" s="13">
        <f>B10/3</f>
        <v>0</v>
      </c>
    </row>
    <row r="14" spans="1:9" x14ac:dyDescent="0.25">
      <c r="A14" s="6"/>
      <c r="B14" s="5" t="s">
        <v>14</v>
      </c>
      <c r="C14" s="5" t="s">
        <v>15</v>
      </c>
      <c r="D14" s="5" t="s">
        <v>14</v>
      </c>
      <c r="E14" s="5" t="s">
        <v>15</v>
      </c>
    </row>
    <row r="15" spans="1:9" x14ac:dyDescent="0.25">
      <c r="A15" s="5" t="s">
        <v>0</v>
      </c>
      <c r="B15" s="5" t="s">
        <v>16</v>
      </c>
      <c r="C15" s="5" t="s">
        <v>17</v>
      </c>
      <c r="D15" s="5" t="s">
        <v>18</v>
      </c>
      <c r="E15" s="5" t="s">
        <v>19</v>
      </c>
      <c r="H15" s="4">
        <v>1</v>
      </c>
    </row>
    <row r="16" spans="1:9" ht="15" customHeight="1" x14ac:dyDescent="0.25">
      <c r="A16" s="6" t="s">
        <v>20</v>
      </c>
      <c r="B16" s="6">
        <f>IF(B1&lt;=15000,0,"Falso")</f>
        <v>0</v>
      </c>
      <c r="C16" s="14">
        <f>IF(B1&lt;=30000,B2,"Falso")</f>
        <v>230</v>
      </c>
      <c r="D16" s="14">
        <f>IF(B1&lt;=30000,MAX(200,IF(B1&lt;=30000,0.072*(B1-13000),)),"Falso")</f>
        <v>200</v>
      </c>
      <c r="E16" s="14">
        <f>MIN(2250,1.07*B2)</f>
        <v>246.10000000000002</v>
      </c>
      <c r="H16" s="4">
        <v>2</v>
      </c>
    </row>
    <row r="17" spans="1:9" ht="15.75" customHeight="1" x14ac:dyDescent="0.25">
      <c r="A17" s="6" t="s">
        <v>21</v>
      </c>
      <c r="B17" s="6" t="str">
        <f>IF(AND(B1&gt;15000,B1&lt;=30000),0.07*(B1-13000),"Falso")</f>
        <v>Falso</v>
      </c>
      <c r="C17" s="14"/>
      <c r="D17" s="14"/>
      <c r="E17" s="14"/>
      <c r="H17" s="4">
        <v>3</v>
      </c>
    </row>
    <row r="18" spans="1:9" ht="16.5" customHeight="1" x14ac:dyDescent="0.25">
      <c r="A18" s="6" t="s">
        <v>22</v>
      </c>
      <c r="B18" s="6" t="str">
        <f>IF(B1&gt;30000,MIN(2000,IF(B1&gt;30000,B2,)),"Falso")</f>
        <v>Falso</v>
      </c>
      <c r="C18" s="6" t="str">
        <f>IF(B1&gt;30000,MIN(2150,IF(B1&gt;30000,1.02*B2,)),"Falso")</f>
        <v>Falso</v>
      </c>
      <c r="D18" s="6" t="str">
        <f>IF(B1&gt;30000,MIN(2200,IF(B1&gt;30000,1.025*B2,)),"Falso")</f>
        <v>Falso</v>
      </c>
      <c r="E18" s="14"/>
      <c r="H18" s="4">
        <v>4</v>
      </c>
    </row>
    <row r="19" spans="1:9" x14ac:dyDescent="0.25">
      <c r="A19" s="6"/>
      <c r="B19" s="6"/>
      <c r="C19" s="6"/>
      <c r="D19" s="6"/>
      <c r="E19" s="6"/>
      <c r="H19" s="4">
        <v>5</v>
      </c>
    </row>
    <row r="20" spans="1:9" x14ac:dyDescent="0.25">
      <c r="A20" s="5" t="s">
        <v>23</v>
      </c>
      <c r="B20" s="6">
        <f>IF(B1&lt;=23253,130,IF(B1&lt;46506,140,150))</f>
        <v>130</v>
      </c>
      <c r="C20" s="6"/>
      <c r="D20" s="6"/>
      <c r="E20" s="6"/>
      <c r="H20" s="4" t="s">
        <v>24</v>
      </c>
    </row>
    <row r="21" spans="1:9" x14ac:dyDescent="0.25">
      <c r="A21" s="15"/>
      <c r="B21" s="16"/>
      <c r="H21" s="4" t="s">
        <v>25</v>
      </c>
    </row>
    <row r="22" spans="1:9" x14ac:dyDescent="0.25">
      <c r="B22" s="17" t="s">
        <v>26</v>
      </c>
      <c r="C22" s="18"/>
      <c r="D22" s="19" t="s">
        <v>27</v>
      </c>
      <c r="E22" s="20"/>
      <c r="H22" s="5"/>
      <c r="I22" s="21"/>
    </row>
    <row r="23" spans="1:9" x14ac:dyDescent="0.25">
      <c r="B23" s="22" t="s">
        <v>14</v>
      </c>
      <c r="C23" s="22" t="s">
        <v>15</v>
      </c>
      <c r="D23" s="11" t="s">
        <v>14</v>
      </c>
      <c r="E23" s="11" t="s">
        <v>15</v>
      </c>
    </row>
    <row r="24" spans="1:9" x14ac:dyDescent="0.25">
      <c r="A24" s="23" t="s">
        <v>0</v>
      </c>
      <c r="B24" s="23" t="s">
        <v>16</v>
      </c>
      <c r="C24" s="23" t="s">
        <v>17</v>
      </c>
      <c r="D24" s="23" t="s">
        <v>18</v>
      </c>
      <c r="E24" s="23" t="s">
        <v>19</v>
      </c>
    </row>
    <row r="25" spans="1:9" x14ac:dyDescent="0.25">
      <c r="A25" s="24">
        <v>0</v>
      </c>
      <c r="B25" s="24">
        <f>IF(A25&lt;=15000,0,IF(AND(A25&gt;15000,A25&lt;=30000),0.07*(A25-13000),MIN(2000,IF(A25&gt;30000,I25,))))</f>
        <v>0</v>
      </c>
      <c r="C25" s="24">
        <f>IF(A25&lt;=30000,I25,MIN(2150,1.02*I25))</f>
        <v>230</v>
      </c>
      <c r="D25" s="24">
        <f t="shared" ref="D25:D55" si="0">IF(A25&lt;=30000,MAX(200,0.072*(A25-13000)),MIN(2200,1.025*I25))</f>
        <v>200</v>
      </c>
      <c r="E25" s="24">
        <f>MIN(2250,1.07*I25)</f>
        <v>246.10000000000002</v>
      </c>
      <c r="H25" s="5" t="s">
        <v>2</v>
      </c>
      <c r="I25" s="21">
        <f>230+602.70202*(2.718281^(0.000032*A25)-1)</f>
        <v>230</v>
      </c>
    </row>
    <row r="26" spans="1:9" x14ac:dyDescent="0.25">
      <c r="A26" s="24">
        <f>A25+1000</f>
        <v>1000</v>
      </c>
      <c r="B26" s="24">
        <f t="shared" ref="B26:B70" si="1">IF(A26&lt;=15000,0,IF(AND(A26&gt;15000,A26&lt;=30000),0.07*(A26-13000),MIN(2000,IF(A26&gt;30000,I26,))))</f>
        <v>0</v>
      </c>
      <c r="C26" s="24">
        <f t="shared" ref="C26:C70" si="2">IF(A26&lt;=30000,I26,MIN(2150,1.02*I26))</f>
        <v>249.59836006362235</v>
      </c>
      <c r="D26" s="24">
        <f t="shared" si="0"/>
        <v>200</v>
      </c>
      <c r="E26" s="24">
        <f t="shared" ref="E26:E70" si="3">MIN(2250,1.07*I26)</f>
        <v>267.07024526807595</v>
      </c>
      <c r="H26" s="21"/>
      <c r="I26" s="21">
        <f t="shared" ref="I26:I71" si="4">230+602.70202*(2.718281^(0.000032*A26)-1)</f>
        <v>249.59836006362235</v>
      </c>
    </row>
    <row r="27" spans="1:9" x14ac:dyDescent="0.25">
      <c r="A27" s="24">
        <f t="shared" ref="A27:A70" si="5">A26+1000</f>
        <v>2000</v>
      </c>
      <c r="B27" s="24">
        <f t="shared" si="1"/>
        <v>0</v>
      </c>
      <c r="C27" s="24">
        <f t="shared" si="2"/>
        <v>269.83400970723204</v>
      </c>
      <c r="D27" s="24">
        <f t="shared" si="0"/>
        <v>200</v>
      </c>
      <c r="E27" s="24">
        <f t="shared" si="3"/>
        <v>288.72239038673831</v>
      </c>
      <c r="H27" s="21"/>
      <c r="I27" s="21">
        <f t="shared" si="4"/>
        <v>269.83400970723204</v>
      </c>
    </row>
    <row r="28" spans="1:9" x14ac:dyDescent="0.25">
      <c r="A28" s="24">
        <f t="shared" si="5"/>
        <v>3000</v>
      </c>
      <c r="B28" s="24">
        <f t="shared" si="1"/>
        <v>0</v>
      </c>
      <c r="C28" s="24">
        <f t="shared" si="2"/>
        <v>290.72767199170994</v>
      </c>
      <c r="D28" s="24">
        <f t="shared" si="0"/>
        <v>200</v>
      </c>
      <c r="E28" s="24">
        <f t="shared" si="3"/>
        <v>311.07860903112964</v>
      </c>
      <c r="H28" s="21"/>
      <c r="I28" s="21">
        <f t="shared" si="4"/>
        <v>290.72767199170994</v>
      </c>
    </row>
    <row r="29" spans="1:9" x14ac:dyDescent="0.25">
      <c r="A29" s="24">
        <f t="shared" si="5"/>
        <v>4000</v>
      </c>
      <c r="B29" s="24">
        <f t="shared" si="1"/>
        <v>0</v>
      </c>
      <c r="C29" s="24">
        <f t="shared" si="2"/>
        <v>312.30074383997015</v>
      </c>
      <c r="D29" s="24">
        <f t="shared" si="0"/>
        <v>200</v>
      </c>
      <c r="E29" s="24">
        <f t="shared" si="3"/>
        <v>334.16179590876806</v>
      </c>
      <c r="H29" s="21"/>
      <c r="I29" s="21">
        <f t="shared" si="4"/>
        <v>312.30074383997015</v>
      </c>
    </row>
    <row r="30" spans="1:9" x14ac:dyDescent="0.25">
      <c r="A30" s="24">
        <f t="shared" si="5"/>
        <v>5000</v>
      </c>
      <c r="B30" s="24">
        <f t="shared" si="1"/>
        <v>0</v>
      </c>
      <c r="C30" s="24">
        <f t="shared" si="2"/>
        <v>334.57531794926587</v>
      </c>
      <c r="D30" s="24">
        <f t="shared" si="0"/>
        <v>200</v>
      </c>
      <c r="E30" s="24">
        <f t="shared" si="3"/>
        <v>357.99559020571451</v>
      </c>
      <c r="H30" s="21"/>
      <c r="I30" s="21">
        <f t="shared" si="4"/>
        <v>334.57531794926587</v>
      </c>
    </row>
    <row r="31" spans="1:9" x14ac:dyDescent="0.25">
      <c r="A31" s="24">
        <f t="shared" si="5"/>
        <v>6000</v>
      </c>
      <c r="B31" s="24">
        <f t="shared" si="1"/>
        <v>0</v>
      </c>
      <c r="C31" s="24">
        <f t="shared" si="2"/>
        <v>357.57420541602755</v>
      </c>
      <c r="D31" s="24">
        <f t="shared" si="0"/>
        <v>200</v>
      </c>
      <c r="E31" s="24">
        <f t="shared" si="3"/>
        <v>382.6043997951495</v>
      </c>
      <c r="H31" s="21"/>
      <c r="I31" s="21">
        <f t="shared" si="4"/>
        <v>357.57420541602755</v>
      </c>
    </row>
    <row r="32" spans="1:9" x14ac:dyDescent="0.25">
      <c r="A32" s="24">
        <f t="shared" si="5"/>
        <v>7000</v>
      </c>
      <c r="B32" s="24">
        <f t="shared" si="1"/>
        <v>0</v>
      </c>
      <c r="C32" s="24">
        <f t="shared" si="2"/>
        <v>381.32095909640566</v>
      </c>
      <c r="D32" s="24">
        <f t="shared" si="0"/>
        <v>200</v>
      </c>
      <c r="E32" s="24">
        <f t="shared" si="3"/>
        <v>408.01342623315406</v>
      </c>
      <c r="H32" s="21"/>
      <c r="I32" s="21">
        <f t="shared" si="4"/>
        <v>381.32095909640566</v>
      </c>
    </row>
    <row r="33" spans="1:9" x14ac:dyDescent="0.25">
      <c r="A33" s="24">
        <f t="shared" si="5"/>
        <v>8000</v>
      </c>
      <c r="B33" s="24">
        <f t="shared" si="1"/>
        <v>0</v>
      </c>
      <c r="C33" s="24">
        <f t="shared" si="2"/>
        <v>405.83989772643793</v>
      </c>
      <c r="D33" s="24">
        <f t="shared" si="0"/>
        <v>200</v>
      </c>
      <c r="E33" s="24">
        <f t="shared" si="3"/>
        <v>434.24869056728863</v>
      </c>
      <c r="H33" s="21"/>
      <c r="I33" s="21">
        <f t="shared" si="4"/>
        <v>405.83989772643793</v>
      </c>
    </row>
    <row r="34" spans="1:9" x14ac:dyDescent="0.25">
      <c r="A34" s="24">
        <f t="shared" si="5"/>
        <v>9000</v>
      </c>
      <c r="B34" s="24">
        <f t="shared" si="1"/>
        <v>0</v>
      </c>
      <c r="C34" s="24">
        <f t="shared" si="2"/>
        <v>431.15613082654568</v>
      </c>
      <c r="D34" s="24">
        <f t="shared" si="0"/>
        <v>200</v>
      </c>
      <c r="E34" s="24">
        <f t="shared" si="3"/>
        <v>461.33705998440388</v>
      </c>
      <c r="H34" s="21"/>
      <c r="I34" s="21">
        <f t="shared" si="4"/>
        <v>431.15613082654568</v>
      </c>
    </row>
    <row r="35" spans="1:9" x14ac:dyDescent="0.25">
      <c r="A35" s="24">
        <f t="shared" si="5"/>
        <v>10000</v>
      </c>
      <c r="B35" s="24">
        <f t="shared" si="1"/>
        <v>0</v>
      </c>
      <c r="C35" s="24">
        <f t="shared" si="2"/>
        <v>457.29558441586033</v>
      </c>
      <c r="D35" s="24">
        <f t="shared" si="0"/>
        <v>200</v>
      </c>
      <c r="E35" s="24">
        <f t="shared" si="3"/>
        <v>489.30627532497056</v>
      </c>
      <c r="H35" s="21"/>
      <c r="I35" s="21">
        <f t="shared" si="4"/>
        <v>457.29558441586033</v>
      </c>
    </row>
    <row r="36" spans="1:9" x14ac:dyDescent="0.25">
      <c r="A36" s="24">
        <f t="shared" si="5"/>
        <v>11000</v>
      </c>
      <c r="B36" s="24">
        <f t="shared" si="1"/>
        <v>0</v>
      </c>
      <c r="C36" s="24">
        <f t="shared" si="2"/>
        <v>484.28502756271757</v>
      </c>
      <c r="D36" s="24">
        <f t="shared" si="0"/>
        <v>200</v>
      </c>
      <c r="E36" s="24">
        <f t="shared" si="3"/>
        <v>518.1849794921078</v>
      </c>
      <c r="H36" s="21"/>
      <c r="I36" s="21">
        <f t="shared" si="4"/>
        <v>484.28502756271757</v>
      </c>
    </row>
    <row r="37" spans="1:9" x14ac:dyDescent="0.25">
      <c r="A37" s="24">
        <f t="shared" si="5"/>
        <v>12000</v>
      </c>
      <c r="B37" s="24">
        <f t="shared" si="1"/>
        <v>0</v>
      </c>
      <c r="C37" s="24">
        <f t="shared" si="2"/>
        <v>512.15209979850465</v>
      </c>
      <c r="D37" s="24">
        <f t="shared" si="0"/>
        <v>200</v>
      </c>
      <c r="E37" s="24">
        <f t="shared" si="3"/>
        <v>548.00274678439996</v>
      </c>
      <c r="H37" s="21"/>
      <c r="I37" s="21">
        <f t="shared" si="4"/>
        <v>512.15209979850465</v>
      </c>
    </row>
    <row r="38" spans="1:9" x14ac:dyDescent="0.25">
      <c r="A38" s="24">
        <f t="shared" si="5"/>
        <v>13000</v>
      </c>
      <c r="B38" s="24">
        <f t="shared" si="1"/>
        <v>0</v>
      </c>
      <c r="C38" s="24">
        <f t="shared" si="2"/>
        <v>540.92533942293903</v>
      </c>
      <c r="D38" s="24">
        <f t="shared" si="0"/>
        <v>200</v>
      </c>
      <c r="E38" s="24">
        <f t="shared" si="3"/>
        <v>578.79011318254481</v>
      </c>
      <c r="H38" s="21"/>
      <c r="I38" s="21">
        <f t="shared" si="4"/>
        <v>540.92533942293903</v>
      </c>
    </row>
    <row r="39" spans="1:9" x14ac:dyDescent="0.25">
      <c r="A39" s="24">
        <f t="shared" si="5"/>
        <v>14000</v>
      </c>
      <c r="B39" s="24">
        <f t="shared" si="1"/>
        <v>0</v>
      </c>
      <c r="C39" s="24">
        <f t="shared" si="2"/>
        <v>570.63421272976359</v>
      </c>
      <c r="D39" s="24">
        <f t="shared" si="0"/>
        <v>200</v>
      </c>
      <c r="E39" s="24">
        <f t="shared" si="3"/>
        <v>610.57860762084704</v>
      </c>
      <c r="H39" s="21"/>
      <c r="I39" s="21">
        <f t="shared" si="4"/>
        <v>570.63421272976359</v>
      </c>
    </row>
    <row r="40" spans="1:9" x14ac:dyDescent="0.25">
      <c r="A40" s="24">
        <f t="shared" si="5"/>
        <v>15000</v>
      </c>
      <c r="B40" s="24">
        <f t="shared" si="1"/>
        <v>0</v>
      </c>
      <c r="C40" s="24">
        <f t="shared" si="2"/>
        <v>601.30914418278724</v>
      </c>
      <c r="D40" s="24">
        <f t="shared" si="0"/>
        <v>200</v>
      </c>
      <c r="E40" s="24">
        <f t="shared" si="3"/>
        <v>643.4007842755824</v>
      </c>
      <c r="H40" s="21"/>
      <c r="I40" s="21">
        <f t="shared" si="4"/>
        <v>601.30914418278724</v>
      </c>
    </row>
    <row r="41" spans="1:9" x14ac:dyDescent="0.25">
      <c r="A41" s="24">
        <f t="shared" si="5"/>
        <v>16000</v>
      </c>
      <c r="B41" s="24">
        <f t="shared" si="1"/>
        <v>210.00000000000003</v>
      </c>
      <c r="C41" s="24">
        <f t="shared" si="2"/>
        <v>632.98154757317616</v>
      </c>
      <c r="D41" s="24">
        <f t="shared" si="0"/>
        <v>215.99999999999997</v>
      </c>
      <c r="E41" s="24">
        <f t="shared" si="3"/>
        <v>677.29025590329854</v>
      </c>
      <c r="H41" s="21"/>
      <c r="I41" s="21">
        <f t="shared" si="4"/>
        <v>632.98154757317616</v>
      </c>
    </row>
    <row r="42" spans="1:9" x14ac:dyDescent="0.25">
      <c r="A42" s="24">
        <f t="shared" si="5"/>
        <v>17000</v>
      </c>
      <c r="B42" s="24">
        <f t="shared" si="1"/>
        <v>280</v>
      </c>
      <c r="C42" s="24">
        <f t="shared" si="2"/>
        <v>665.68385818990055</v>
      </c>
      <c r="D42" s="24">
        <f t="shared" si="0"/>
        <v>288</v>
      </c>
      <c r="E42" s="24">
        <f t="shared" si="3"/>
        <v>712.2817282631936</v>
      </c>
      <c r="H42" s="21"/>
      <c r="I42" s="21">
        <f t="shared" si="4"/>
        <v>665.68385818990055</v>
      </c>
    </row>
    <row r="43" spans="1:9" x14ac:dyDescent="0.25">
      <c r="A43" s="24">
        <f t="shared" si="5"/>
        <v>18000</v>
      </c>
      <c r="B43" s="24">
        <f t="shared" si="1"/>
        <v>350.00000000000006</v>
      </c>
      <c r="C43" s="24">
        <f t="shared" si="2"/>
        <v>699.449566036286</v>
      </c>
      <c r="D43" s="24">
        <f t="shared" si="0"/>
        <v>360</v>
      </c>
      <c r="E43" s="24">
        <f t="shared" si="3"/>
        <v>748.41103565882611</v>
      </c>
      <c r="H43" s="21"/>
      <c r="I43" s="21">
        <f t="shared" si="4"/>
        <v>699.449566036286</v>
      </c>
    </row>
    <row r="44" spans="1:9" x14ac:dyDescent="0.25">
      <c r="A44" s="24">
        <f t="shared" si="5"/>
        <v>19000</v>
      </c>
      <c r="B44" s="24">
        <f t="shared" si="1"/>
        <v>420.00000000000006</v>
      </c>
      <c r="C44" s="24">
        <f t="shared" si="2"/>
        <v>734.31325012668106</v>
      </c>
      <c r="D44" s="24">
        <f t="shared" si="0"/>
        <v>431.99999999999994</v>
      </c>
      <c r="E44" s="24">
        <f t="shared" si="3"/>
        <v>785.7151776355488</v>
      </c>
      <c r="H44" s="21"/>
      <c r="I44" s="21">
        <f t="shared" si="4"/>
        <v>734.31325012668106</v>
      </c>
    </row>
    <row r="45" spans="1:9" x14ac:dyDescent="0.25">
      <c r="A45" s="24">
        <f t="shared" si="5"/>
        <v>20000</v>
      </c>
      <c r="B45" s="24">
        <f t="shared" si="1"/>
        <v>490.00000000000006</v>
      </c>
      <c r="C45" s="24">
        <f t="shared" si="2"/>
        <v>770.31061389836827</v>
      </c>
      <c r="D45" s="24">
        <f t="shared" si="0"/>
        <v>503.99999999999994</v>
      </c>
      <c r="E45" s="24">
        <f t="shared" si="3"/>
        <v>824.23235687125407</v>
      </c>
      <c r="H45" s="21"/>
      <c r="I45" s="21">
        <f t="shared" si="4"/>
        <v>770.31061389836827</v>
      </c>
    </row>
    <row r="46" spans="1:9" x14ac:dyDescent="0.25">
      <c r="A46" s="24">
        <f t="shared" si="5"/>
        <v>21000</v>
      </c>
      <c r="B46" s="24">
        <f t="shared" si="1"/>
        <v>560</v>
      </c>
      <c r="C46" s="24">
        <f t="shared" si="2"/>
        <v>807.47852177498282</v>
      </c>
      <c r="D46" s="24">
        <f t="shared" si="0"/>
        <v>576</v>
      </c>
      <c r="E46" s="24">
        <f t="shared" si="3"/>
        <v>864.00201829923162</v>
      </c>
      <c r="H46" s="21"/>
      <c r="I46" s="21">
        <f t="shared" si="4"/>
        <v>807.47852177498282</v>
      </c>
    </row>
    <row r="47" spans="1:9" x14ac:dyDescent="0.25">
      <c r="A47" s="24">
        <f t="shared" si="5"/>
        <v>22000</v>
      </c>
      <c r="B47" s="24">
        <f t="shared" si="1"/>
        <v>630.00000000000011</v>
      </c>
      <c r="C47" s="24">
        <f t="shared" si="2"/>
        <v>845.85503691887936</v>
      </c>
      <c r="D47" s="24">
        <f t="shared" si="0"/>
        <v>648</v>
      </c>
      <c r="E47" s="24">
        <f t="shared" si="3"/>
        <v>905.06488950320102</v>
      </c>
      <c r="H47" s="21"/>
      <c r="I47" s="21">
        <f t="shared" si="4"/>
        <v>845.85503691887936</v>
      </c>
    </row>
    <row r="48" spans="1:9" x14ac:dyDescent="0.25">
      <c r="A48" s="24">
        <f t="shared" si="5"/>
        <v>23000</v>
      </c>
      <c r="B48" s="24">
        <f t="shared" si="1"/>
        <v>700.00000000000011</v>
      </c>
      <c r="C48" s="24">
        <f t="shared" si="2"/>
        <v>885.47946021111272</v>
      </c>
      <c r="D48" s="24">
        <f t="shared" si="0"/>
        <v>720</v>
      </c>
      <c r="E48" s="24">
        <f t="shared" si="3"/>
        <v>947.4630224258907</v>
      </c>
      <c r="H48" s="21"/>
      <c r="I48" s="21">
        <f t="shared" si="4"/>
        <v>885.47946021111272</v>
      </c>
    </row>
    <row r="49" spans="1:9" x14ac:dyDescent="0.25">
      <c r="A49" s="24">
        <f t="shared" si="5"/>
        <v>24000</v>
      </c>
      <c r="B49" s="24">
        <f t="shared" si="1"/>
        <v>770.00000000000011</v>
      </c>
      <c r="C49" s="24">
        <f t="shared" si="2"/>
        <v>926.39237049895064</v>
      </c>
      <c r="D49" s="24">
        <f t="shared" si="0"/>
        <v>791.99999999999989</v>
      </c>
      <c r="E49" s="24">
        <f t="shared" si="3"/>
        <v>991.23983643387726</v>
      </c>
      <c r="H49" s="21"/>
      <c r="I49" s="21">
        <f t="shared" si="4"/>
        <v>926.39237049895064</v>
      </c>
    </row>
    <row r="50" spans="1:9" x14ac:dyDescent="0.25">
      <c r="A50" s="24">
        <f t="shared" si="5"/>
        <v>25000</v>
      </c>
      <c r="B50" s="24">
        <f t="shared" si="1"/>
        <v>840.00000000000011</v>
      </c>
      <c r="C50" s="24">
        <f t="shared" si="2"/>
        <v>968.63566615213301</v>
      </c>
      <c r="D50" s="24">
        <f t="shared" si="0"/>
        <v>863.99999999999989</v>
      </c>
      <c r="E50" s="24">
        <f t="shared" si="3"/>
        <v>1036.4401627827824</v>
      </c>
      <c r="H50" s="21"/>
      <c r="I50" s="21">
        <f t="shared" si="4"/>
        <v>968.63566615213301</v>
      </c>
    </row>
    <row r="51" spans="1:9" x14ac:dyDescent="0.25">
      <c r="A51" s="24">
        <f t="shared" si="5"/>
        <v>26000</v>
      </c>
      <c r="B51" s="24">
        <f t="shared" si="1"/>
        <v>910.00000000000011</v>
      </c>
      <c r="C51" s="24">
        <f t="shared" si="2"/>
        <v>1012.2526079704394</v>
      </c>
      <c r="D51" s="24">
        <f t="shared" si="0"/>
        <v>935.99999999999989</v>
      </c>
      <c r="E51" s="24">
        <f t="shared" si="3"/>
        <v>1083.1102905283701</v>
      </c>
      <c r="H51" s="21"/>
      <c r="I51" s="21">
        <f t="shared" si="4"/>
        <v>1012.2526079704394</v>
      </c>
    </row>
    <row r="52" spans="1:9" x14ac:dyDescent="0.25">
      <c r="A52" s="24">
        <f t="shared" si="5"/>
        <v>27000</v>
      </c>
      <c r="B52" s="24">
        <f t="shared" si="1"/>
        <v>980.00000000000011</v>
      </c>
      <c r="C52" s="24">
        <f t="shared" si="2"/>
        <v>1057.2878634864978</v>
      </c>
      <c r="D52" s="24">
        <f t="shared" si="0"/>
        <v>1007.9999999999999</v>
      </c>
      <c r="E52" s="24">
        <f t="shared" si="3"/>
        <v>1131.2980139305528</v>
      </c>
      <c r="H52" s="21"/>
      <c r="I52" s="21">
        <f t="shared" si="4"/>
        <v>1057.2878634864978</v>
      </c>
    </row>
    <row r="53" spans="1:9" x14ac:dyDescent="0.25">
      <c r="A53" s="24">
        <f t="shared" si="5"/>
        <v>28000</v>
      </c>
      <c r="B53" s="24">
        <f t="shared" si="1"/>
        <v>1050</v>
      </c>
      <c r="C53" s="24">
        <f t="shared" si="2"/>
        <v>1103.7875527092178</v>
      </c>
      <c r="D53" s="24">
        <f t="shared" si="0"/>
        <v>1080</v>
      </c>
      <c r="E53" s="24">
        <f t="shared" si="3"/>
        <v>1181.0526813988631</v>
      </c>
      <c r="H53" s="21"/>
      <c r="I53" s="21">
        <f t="shared" si="4"/>
        <v>1103.7875527092178</v>
      </c>
    </row>
    <row r="54" spans="1:9" x14ac:dyDescent="0.25">
      <c r="A54" s="24">
        <f t="shared" si="5"/>
        <v>29000</v>
      </c>
      <c r="B54" s="24">
        <f t="shared" si="1"/>
        <v>1120</v>
      </c>
      <c r="C54" s="24">
        <f t="shared" si="2"/>
        <v>1151.7992953546786</v>
      </c>
      <c r="D54" s="24">
        <f t="shared" si="0"/>
        <v>1152</v>
      </c>
      <c r="E54" s="24">
        <f t="shared" si="3"/>
        <v>1232.4252460295063</v>
      </c>
      <c r="H54" s="21"/>
      <c r="I54" s="21">
        <f t="shared" si="4"/>
        <v>1151.7992953546786</v>
      </c>
    </row>
    <row r="55" spans="1:9" x14ac:dyDescent="0.25">
      <c r="A55" s="24">
        <f t="shared" si="5"/>
        <v>30000</v>
      </c>
      <c r="B55" s="24">
        <f t="shared" si="1"/>
        <v>1190</v>
      </c>
      <c r="C55" s="24">
        <f t="shared" si="2"/>
        <v>1201.3722596128484</v>
      </c>
      <c r="D55" s="24">
        <f t="shared" si="0"/>
        <v>1224</v>
      </c>
      <c r="E55" s="24">
        <f t="shared" si="3"/>
        <v>1285.468317785748</v>
      </c>
      <c r="H55" s="21"/>
      <c r="I55" s="21">
        <f t="shared" si="4"/>
        <v>1201.3722596128484</v>
      </c>
    </row>
    <row r="56" spans="1:9" x14ac:dyDescent="0.25">
      <c r="A56" s="24">
        <f t="shared" si="5"/>
        <v>31000</v>
      </c>
      <c r="B56" s="24">
        <f t="shared" si="1"/>
        <v>1252.5572125000804</v>
      </c>
      <c r="C56" s="24">
        <f t="shared" si="2"/>
        <v>1277.6083567500821</v>
      </c>
      <c r="D56" s="24">
        <f>IF(A56&lt;=30000,MAX(200,0.072*(A56-13000)),MIN(2200,1.025*I56))</f>
        <v>1283.8711428125823</v>
      </c>
      <c r="E56" s="24">
        <f t="shared" si="3"/>
        <v>1340.236217375086</v>
      </c>
      <c r="H56" s="21"/>
      <c r="I56" s="21">
        <f t="shared" si="4"/>
        <v>1252.5572125000804</v>
      </c>
    </row>
    <row r="57" spans="1:9" x14ac:dyDescent="0.25">
      <c r="A57" s="24">
        <f t="shared" si="5"/>
        <v>32000</v>
      </c>
      <c r="B57" s="24">
        <f t="shared" si="1"/>
        <v>1305.4065718489394</v>
      </c>
      <c r="C57" s="24">
        <f t="shared" si="2"/>
        <v>1331.5147032859181</v>
      </c>
      <c r="D57" s="24">
        <f t="shared" ref="D57:D70" si="6">IF(A57&lt;=30000,MAX(200,0.072*(A57-13000)),MIN(2200,1.025*I57))</f>
        <v>1338.0417361451628</v>
      </c>
      <c r="E57" s="24">
        <f t="shared" si="3"/>
        <v>1396.7850318783653</v>
      </c>
      <c r="H57" s="21"/>
      <c r="I57" s="21">
        <f t="shared" si="4"/>
        <v>1305.4065718489394</v>
      </c>
    </row>
    <row r="58" spans="1:9" x14ac:dyDescent="0.25">
      <c r="A58" s="24">
        <f t="shared" si="5"/>
        <v>33000</v>
      </c>
      <c r="B58" s="24">
        <f t="shared" si="1"/>
        <v>1359.9744599886103</v>
      </c>
      <c r="C58" s="24">
        <f t="shared" si="2"/>
        <v>1387.1739491883825</v>
      </c>
      <c r="D58" s="24">
        <f t="shared" si="6"/>
        <v>1393.9738214883255</v>
      </c>
      <c r="E58" s="24">
        <f t="shared" si="3"/>
        <v>1455.1726721878131</v>
      </c>
      <c r="H58" s="21"/>
      <c r="I58" s="21">
        <f t="shared" si="4"/>
        <v>1359.9744599886103</v>
      </c>
    </row>
    <row r="59" spans="1:9" x14ac:dyDescent="0.25">
      <c r="A59" s="24">
        <f t="shared" si="5"/>
        <v>34000</v>
      </c>
      <c r="B59" s="24">
        <f t="shared" si="1"/>
        <v>1416.3167591708595</v>
      </c>
      <c r="C59" s="24">
        <f t="shared" si="2"/>
        <v>1444.6430943542769</v>
      </c>
      <c r="D59" s="24">
        <f t="shared" si="6"/>
        <v>1451.724678150131</v>
      </c>
      <c r="E59" s="24">
        <f t="shared" si="3"/>
        <v>1515.4589323128198</v>
      </c>
      <c r="H59" s="21"/>
      <c r="I59" s="21">
        <f t="shared" si="4"/>
        <v>1416.3167591708595</v>
      </c>
    </row>
    <row r="60" spans="1:9" x14ac:dyDescent="0.25">
      <c r="A60" s="24">
        <f t="shared" si="5"/>
        <v>35000</v>
      </c>
      <c r="B60" s="24">
        <f t="shared" si="1"/>
        <v>1474.4911687983115</v>
      </c>
      <c r="C60" s="24">
        <f t="shared" si="2"/>
        <v>1503.9809921742778</v>
      </c>
      <c r="D60" s="24">
        <f t="shared" si="6"/>
        <v>1511.3534480182691</v>
      </c>
      <c r="E60" s="24">
        <f t="shared" si="3"/>
        <v>1577.7055506141935</v>
      </c>
      <c r="H60" s="21"/>
      <c r="I60" s="21">
        <f t="shared" si="4"/>
        <v>1474.4911687983115</v>
      </c>
    </row>
    <row r="61" spans="1:9" x14ac:dyDescent="0.25">
      <c r="A61" s="24">
        <f t="shared" si="5"/>
        <v>36000</v>
      </c>
      <c r="B61" s="24">
        <f t="shared" si="1"/>
        <v>1534.5572645136369</v>
      </c>
      <c r="C61" s="24">
        <f t="shared" si="2"/>
        <v>1565.2484098039097</v>
      </c>
      <c r="D61" s="24">
        <f t="shared" si="6"/>
        <v>1572.9211961264778</v>
      </c>
      <c r="E61" s="24">
        <f t="shared" si="3"/>
        <v>1641.9762730295915</v>
      </c>
      <c r="H61" s="21"/>
      <c r="I61" s="21">
        <f t="shared" si="4"/>
        <v>1534.5572645136369</v>
      </c>
    </row>
    <row r="62" spans="1:9" x14ac:dyDescent="0.25">
      <c r="A62" s="24">
        <f t="shared" si="5"/>
        <v>37000</v>
      </c>
      <c r="B62" s="24">
        <f t="shared" si="1"/>
        <v>1596.5765592101852</v>
      </c>
      <c r="C62" s="24">
        <f t="shared" si="2"/>
        <v>1628.508090394389</v>
      </c>
      <c r="D62" s="24">
        <f t="shared" si="6"/>
        <v>1636.4909731904397</v>
      </c>
      <c r="E62" s="24">
        <f t="shared" si="3"/>
        <v>1708.3369183548982</v>
      </c>
      <c r="H62" s="21"/>
      <c r="I62" s="21">
        <f t="shared" si="4"/>
        <v>1596.5765592101852</v>
      </c>
    </row>
    <row r="63" spans="1:9" x14ac:dyDescent="0.25">
      <c r="A63" s="24">
        <f t="shared" si="5"/>
        <v>38000</v>
      </c>
      <c r="B63" s="24">
        <f t="shared" si="1"/>
        <v>1660.612566026522</v>
      </c>
      <c r="C63" s="24">
        <f t="shared" si="2"/>
        <v>1693.8248173470524</v>
      </c>
      <c r="D63" s="24">
        <f t="shared" si="6"/>
        <v>1702.127880177185</v>
      </c>
      <c r="E63" s="24">
        <f t="shared" si="3"/>
        <v>1776.8554456483787</v>
      </c>
      <c r="H63" s="21"/>
      <c r="I63" s="21">
        <f t="shared" si="4"/>
        <v>1660.612566026522</v>
      </c>
    </row>
    <row r="64" spans="1:9" x14ac:dyDescent="0.25">
      <c r="A64" s="24">
        <f t="shared" si="5"/>
        <v>39000</v>
      </c>
      <c r="B64" s="24">
        <f t="shared" si="1"/>
        <v>1726.7308633893929</v>
      </c>
      <c r="C64" s="24">
        <f t="shared" si="2"/>
        <v>1761.2654806571807</v>
      </c>
      <c r="D64" s="24">
        <f t="shared" si="6"/>
        <v>1769.8991349741275</v>
      </c>
      <c r="E64" s="24">
        <f t="shared" si="3"/>
        <v>1847.6020238266506</v>
      </c>
      <c r="H64" s="21"/>
      <c r="I64" s="21">
        <f t="shared" si="4"/>
        <v>1726.7308633893929</v>
      </c>
    </row>
    <row r="65" spans="1:9" x14ac:dyDescent="0.25">
      <c r="A65" s="24">
        <f t="shared" si="5"/>
        <v>40000</v>
      </c>
      <c r="B65" s="24">
        <f t="shared" si="1"/>
        <v>1794.9991621717231</v>
      </c>
      <c r="C65" s="24">
        <f t="shared" si="2"/>
        <v>1830.8991454151576</v>
      </c>
      <c r="D65" s="24">
        <f t="shared" si="6"/>
        <v>1839.874141226016</v>
      </c>
      <c r="E65" s="24">
        <f t="shared" si="3"/>
        <v>1920.6491035237439</v>
      </c>
      <c r="H65" s="21"/>
      <c r="I65" s="21">
        <f t="shared" si="4"/>
        <v>1794.9991621717231</v>
      </c>
    </row>
    <row r="66" spans="1:9" x14ac:dyDescent="0.25">
      <c r="A66" s="24">
        <f t="shared" si="5"/>
        <v>41000</v>
      </c>
      <c r="B66" s="24">
        <f t="shared" si="1"/>
        <v>1865.4873750344259</v>
      </c>
      <c r="C66" s="24">
        <f t="shared" si="2"/>
        <v>1902.7971225351143</v>
      </c>
      <c r="D66" s="24">
        <f t="shared" si="6"/>
        <v>1912.1245594102863</v>
      </c>
      <c r="E66" s="24">
        <f t="shared" si="3"/>
        <v>1996.0714912868359</v>
      </c>
      <c r="H66" s="21"/>
      <c r="I66" s="21">
        <f t="shared" si="4"/>
        <v>1865.4873750344259</v>
      </c>
    </row>
    <row r="67" spans="1:9" x14ac:dyDescent="0.25">
      <c r="A67" s="24">
        <f t="shared" si="5"/>
        <v>42000</v>
      </c>
      <c r="B67" s="24">
        <f t="shared" si="1"/>
        <v>1938.2676880230331</v>
      </c>
      <c r="C67" s="24">
        <f t="shared" si="2"/>
        <v>1977.0330417834937</v>
      </c>
      <c r="D67" s="24">
        <f t="shared" si="6"/>
        <v>1986.7243802236087</v>
      </c>
      <c r="E67" s="24">
        <f t="shared" si="3"/>
        <v>2073.9464261846456</v>
      </c>
      <c r="H67" s="21"/>
      <c r="I67" s="21">
        <f t="shared" si="4"/>
        <v>1938.2676880230331</v>
      </c>
    </row>
    <row r="68" spans="1:9" x14ac:dyDescent="0.25">
      <c r="A68" s="24">
        <f t="shared" si="5"/>
        <v>43000</v>
      </c>
      <c r="B68" s="24">
        <f t="shared" si="1"/>
        <v>2000</v>
      </c>
      <c r="C68" s="24">
        <f t="shared" si="2"/>
        <v>2053.6829271823162</v>
      </c>
      <c r="D68" s="24">
        <f t="shared" si="6"/>
        <v>2063.7500003547784</v>
      </c>
      <c r="E68" s="24">
        <f t="shared" si="3"/>
        <v>2154.3536589069395</v>
      </c>
      <c r="H68" s="21"/>
      <c r="I68" s="21">
        <f t="shared" si="4"/>
        <v>2013.4146344924668</v>
      </c>
    </row>
    <row r="69" spans="1:9" x14ac:dyDescent="0.25">
      <c r="A69" s="24">
        <f t="shared" si="5"/>
        <v>44000</v>
      </c>
      <c r="B69" s="24">
        <f t="shared" si="1"/>
        <v>2000</v>
      </c>
      <c r="C69" s="24">
        <f t="shared" si="2"/>
        <v>2132.8252748643772</v>
      </c>
      <c r="D69" s="24">
        <f t="shared" si="6"/>
        <v>2143.2803007215552</v>
      </c>
      <c r="E69" s="24">
        <f t="shared" si="3"/>
        <v>2237.3755334361604</v>
      </c>
      <c r="H69" s="21"/>
      <c r="I69" s="21">
        <f t="shared" si="4"/>
        <v>2091.0051714356637</v>
      </c>
    </row>
    <row r="70" spans="1:9" x14ac:dyDescent="0.25">
      <c r="A70" s="24">
        <f t="shared" si="5"/>
        <v>45000</v>
      </c>
      <c r="B70" s="24">
        <f t="shared" si="1"/>
        <v>2000</v>
      </c>
      <c r="C70" s="24">
        <f t="shared" si="2"/>
        <v>2150</v>
      </c>
      <c r="D70" s="24">
        <f t="shared" si="6"/>
        <v>2200</v>
      </c>
      <c r="E70" s="24">
        <f>MIN(2250,1.07*I70)</f>
        <v>2250</v>
      </c>
      <c r="H70" s="21"/>
      <c r="I70" s="21">
        <f t="shared" si="4"/>
        <v>2171.1187582942102</v>
      </c>
    </row>
    <row r="71" spans="1:9" x14ac:dyDescent="0.25">
      <c r="A71" s="24" t="s">
        <v>28</v>
      </c>
      <c r="B71" s="24">
        <v>2000</v>
      </c>
      <c r="C71" s="24">
        <v>2150</v>
      </c>
      <c r="D71" s="24">
        <v>2200</v>
      </c>
      <c r="E71" s="24">
        <v>2250</v>
      </c>
      <c r="H71" s="21"/>
      <c r="I71" s="21"/>
    </row>
  </sheetData>
  <sheetProtection algorithmName="SHA-512" hashValue="i2Wb63pmZ4S/zVvAZ6IgnDBQpk/rOLQuX9bagRJEbxOVVOftnr9NmQW5DbJZDX5y7XpI7rvFB0OK5oMwq8i5Nw==" saltValue="4kgf1B4KYKnew1+x5nm0aw==" spinCount="100000" sheet="1" objects="1" scenarios="1" selectLockedCells="1"/>
  <mergeCells count="5">
    <mergeCell ref="C16:C17"/>
    <mergeCell ref="D16:D17"/>
    <mergeCell ref="E16:E18"/>
    <mergeCell ref="B22:C22"/>
    <mergeCell ref="D22:E22"/>
  </mergeCells>
  <dataValidations count="2">
    <dataValidation type="list" showInputMessage="1" showErrorMessage="1" errorTitle="Selezionare tipologia CdL" error="Selezionare tipologia CdL da elenco" promptTitle="Selezionare tipologia CdL" prompt="Scegliere tra &quot;Laurea Triennale&quot;, &quot;Laurea Magistrale Biennale&quot; e &quot;Laurea Magistrale a Ciclo Unico&quot;" sqref="B4" xr:uid="{8FA589C0-F80C-499B-989D-D55B1547D0A3}">
      <formula1>$H$1:$H$3</formula1>
    </dataValidation>
    <dataValidation type="list" showInputMessage="1" showErrorMessage="1" errorTitle="Selezionare l'anno di iscrizione" error="Selezionare l'anno di iscrizione considerando i suggerimenti dati in precedenza" promptTitle="Selezionare l'anno di iscrizione" prompt="Si ricorda che per le Lauree Triennali si possono selezionare i valori &quot;1&quot;, &quot;2&quot;, &quot;3&quot;, &quot;1 F.C.&quot; e &quot;Oltre il 1 F.C.&quot;;_x000a_Per le LM Biennali i valori &quot;1&quot;, &quot;2&quot;, &quot;1 F.C.&quot; e &quot;Oltre il 1 F.C.&quot;;_x000a_Per le LM a Ciclo Unico tutti i valori in elenco" sqref="B5" xr:uid="{F82FD916-6E0C-4DFE-9C9A-8185B4A8C696}">
      <formula1>$H$15:$H$21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Tasse 2018-2019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Francesco</cp:lastModifiedBy>
  <dcterms:created xsi:type="dcterms:W3CDTF">2018-11-15T17:09:17Z</dcterms:created>
  <dcterms:modified xsi:type="dcterms:W3CDTF">2018-11-15T17:09:49Z</dcterms:modified>
</cp:coreProperties>
</file>